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495" windowHeight="715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<sst xmlns="http://schemas.openxmlformats.org/spreadsheetml/2006/main" count="27" uniqueCount="22">
  <si>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r>
      <t xml:space="preserve">Boothroyd, Arthur : Modelling the Effects of Room Acoustics… in  
Crandell, C., Smaldino, J., &amp; Flexer, C. (2005). </t>
    </r>
    <r>
      <rPr>
        <b/>
        <i/>
        <sz val="12"/>
        <rFont val="Arial"/>
        <family val="2"/>
      </rPr>
      <t>Sound field amplification. Applications to Speech Perception and Classroom Acoustics. 
Second Edition</t>
    </r>
    <r>
      <rPr>
        <b/>
        <sz val="12"/>
        <rFont val="Arial"/>
        <family val="2"/>
      </rPr>
      <t xml:space="preserve"> – USA: Thompson pp.23-48</t>
    </r>
  </si>
  <si>
    <t>Parameter</t>
  </si>
  <si>
    <t>Direktelyd</t>
  </si>
  <si>
    <t>Tale 1 fot</t>
  </si>
  <si>
    <t>Tale 1 m</t>
  </si>
  <si>
    <t>Q-faktor</t>
  </si>
  <si>
    <t>Etterklangstid (s)</t>
  </si>
  <si>
    <r>
      <t>Romvolum (m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)</t>
    </r>
  </si>
  <si>
    <t>Støynivå (dBSPL)</t>
  </si>
  <si>
    <t>Bakgrunnsstøy</t>
  </si>
  <si>
    <t>Total støy</t>
  </si>
  <si>
    <t>Etterklang</t>
  </si>
  <si>
    <t>Kurve</t>
  </si>
  <si>
    <t>AV/PÅ</t>
  </si>
  <si>
    <t>Totalt signal</t>
  </si>
  <si>
    <t>Distanse (m)</t>
  </si>
  <si>
    <t>Tidlig refleksjon</t>
  </si>
  <si>
    <t>Størrelse</t>
  </si>
  <si>
    <t>Tidlige refleksjoner</t>
  </si>
  <si>
    <t>Totalt støy</t>
  </si>
  <si>
    <t>S/N 2dB pr loddrett rute</t>
  </si>
  <si>
    <t>S/N 2dB pr 
loddrett rute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</si>
</sst>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.000_);_(* \(#,##0.000\);_(* &quot;-&quot;??_);_(@_)"/>
    <numFmt numFmtId="167" formatCode="0.0"/>
  </numFmts>
  <fonts count="15">
    <font>
      <sz val="10"/>
      <name val="Arial"/>
      <family val="0"/>
    </font>
    <font>
      <sz val="8"/>
      <name val="Arial"/>
      <family val="0"/>
    </font>
    <font>
      <sz val="10.5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0"/>
    </font>
    <font>
      <b/>
      <sz val="12"/>
      <color indexed="23"/>
      <name val="Arial"/>
      <family val="0"/>
    </font>
    <font>
      <vertAlign val="superscript"/>
      <sz val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name val="Arial Narrow"/>
      <family val="2"/>
    </font>
    <font>
      <b/>
      <sz val="10.5"/>
      <name val="Arial"/>
      <family val="2"/>
    </font>
    <font>
      <b/>
      <sz val="13.5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16" applyNumberFormat="1" applyAlignment="1">
      <alignment/>
    </xf>
    <xf numFmtId="164" fontId="0" fillId="0" borderId="0" xfId="16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16" applyNumberFormat="1" applyAlignment="1">
      <alignment horizontal="center"/>
    </xf>
    <xf numFmtId="0" fontId="6" fillId="0" borderId="1" xfId="0" applyFont="1" applyBorder="1" applyAlignment="1">
      <alignment horizontal="center"/>
    </xf>
    <xf numFmtId="165" fontId="7" fillId="0" borderId="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0" fillId="0" borderId="0" xfId="16" applyNumberFormat="1" applyFont="1" applyAlignment="1">
      <alignment/>
    </xf>
    <xf numFmtId="167" fontId="0" fillId="0" borderId="0" xfId="16" applyNumberFormat="1" applyAlignment="1">
      <alignment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7" fontId="10" fillId="0" borderId="3" xfId="16" applyNumberFormat="1" applyFont="1" applyBorder="1" applyAlignment="1">
      <alignment horizontal="center"/>
    </xf>
    <xf numFmtId="167" fontId="10" fillId="0" borderId="4" xfId="16" applyNumberFormat="1" applyFont="1" applyBorder="1" applyAlignment="1">
      <alignment horizontal="center"/>
    </xf>
    <xf numFmtId="167" fontId="10" fillId="2" borderId="5" xfId="16" applyNumberFormat="1" applyFont="1" applyFill="1" applyBorder="1" applyAlignment="1">
      <alignment horizontal="center"/>
    </xf>
    <xf numFmtId="167" fontId="10" fillId="0" borderId="5" xfId="16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164" fontId="4" fillId="0" borderId="0" xfId="16" applyNumberFormat="1" applyFont="1" applyAlignment="1">
      <alignment wrapText="1"/>
    </xf>
    <xf numFmtId="0" fontId="4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5"/>
        </c:manualLayout>
      </c:layout>
      <c:scatterChart>
        <c:scatterStyle val="smooth"/>
        <c:varyColors val="0"/>
        <c:ser>
          <c:idx val="0"/>
          <c:order val="0"/>
          <c:tx>
            <c:strRef>
              <c:f>Ark1!$C$7</c:f>
              <c:strCache>
                <c:ptCount val="1"/>
                <c:pt idx="0">
                  <c:v>Direktelyd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Ark1!$C$8:$C$57</c:f>
              <c:numCache/>
            </c:numRef>
          </c:yVal>
          <c:smooth val="1"/>
        </c:ser>
        <c:ser>
          <c:idx val="1"/>
          <c:order val="1"/>
          <c:tx>
            <c:strRef>
              <c:f>Ark1!$D$7</c:f>
              <c:strCache>
                <c:ptCount val="1"/>
                <c:pt idx="0">
                  <c:v>Tidlig refleksjon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Ark1!$D$8:$D$57</c:f>
              <c:numCache/>
            </c:numRef>
          </c:yVal>
          <c:smooth val="1"/>
        </c:ser>
        <c:ser>
          <c:idx val="2"/>
          <c:order val="2"/>
          <c:tx>
            <c:strRef>
              <c:f>Ark1!$E$7</c:f>
              <c:strCache>
                <c:ptCount val="1"/>
                <c:pt idx="0">
                  <c:v>Totalt signal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Ark1!$E$8:$E$57</c:f>
              <c:numCache/>
            </c:numRef>
          </c:yVal>
          <c:smooth val="1"/>
        </c:ser>
        <c:ser>
          <c:idx val="3"/>
          <c:order val="3"/>
          <c:tx>
            <c:strRef>
              <c:f>Ark1!$F$7</c:f>
              <c:strCache>
                <c:ptCount val="1"/>
                <c:pt idx="0">
                  <c:v>Etterklang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Ark1!$F$8:$F$57</c:f>
              <c:numCache/>
            </c:numRef>
          </c:yVal>
          <c:smooth val="1"/>
        </c:ser>
        <c:ser>
          <c:idx val="4"/>
          <c:order val="4"/>
          <c:tx>
            <c:strRef>
              <c:f>Ark1!$H$7</c:f>
              <c:strCache>
                <c:ptCount val="1"/>
                <c:pt idx="0">
                  <c:v>Total støy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Ark1!$H$8:$H$57</c:f>
              <c:numCache/>
            </c:numRef>
          </c:yVal>
          <c:smooth val="1"/>
        </c:ser>
        <c:ser>
          <c:idx val="5"/>
          <c:order val="5"/>
          <c:tx>
            <c:strRef>
              <c:f>Ark1!$G$7</c:f>
              <c:strCache>
                <c:ptCount val="1"/>
                <c:pt idx="0">
                  <c:v>Bakgrunnsstøy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Ark1!$G$8:$G$57</c:f>
              <c:numCache/>
            </c:numRef>
          </c:yVal>
          <c:smooth val="1"/>
        </c:ser>
        <c:ser>
          <c:idx val="6"/>
          <c:order val="6"/>
          <c:tx>
            <c:strRef>
              <c:f>Ark1!$I$7</c:f>
              <c:strCache>
                <c:ptCount val="1"/>
                <c:pt idx="0">
                  <c:v>S/N 2dB pr loddrett rute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Ark1!$A$8:$A$57</c:f>
              <c:numCache/>
            </c:numRef>
          </c:xVal>
          <c:yVal>
            <c:numRef>
              <c:f>Ark1!$I$8:$I$57</c:f>
              <c:numCache/>
            </c:numRef>
          </c:yVal>
          <c:smooth val="1"/>
        </c:ser>
        <c:axId val="64889727"/>
        <c:axId val="47136632"/>
      </c:scatterChart>
      <c:valAx>
        <c:axId val="6488972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Avstand fra lydkilden - meter</a:t>
                </a:r>
              </a:p>
            </c:rich>
          </c:tx>
          <c:layout>
            <c:manualLayout>
              <c:xMode val="factor"/>
              <c:yMode val="factor"/>
              <c:x val="0.004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autoZero"/>
        <c:crossBetween val="midCat"/>
        <c:dispUnits/>
      </c:valAx>
      <c:valAx>
        <c:axId val="47136632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Lydnivå - dB SPL</a:t>
                </a:r>
              </a:p>
            </c:rich>
          </c:tx>
          <c:layout>
            <c:manualLayout>
              <c:xMode val="factor"/>
              <c:yMode val="factor"/>
              <c:x val="-0.001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06825"/>
          <c:w val="0.21875"/>
          <c:h val="0.3855"/>
        </c:manualLayout>
      </c:layout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0.30725</cdr:y>
    </cdr:from>
    <cdr:to>
      <cdr:x>0.9945</cdr:x>
      <cdr:y>0.35675</cdr:y>
    </cdr:to>
    <cdr:sp>
      <cdr:nvSpPr>
        <cdr:cNvPr id="1" name="TextBox 4"/>
        <cdr:cNvSpPr txBox="1">
          <a:spLocks noChangeArrowheads="1"/>
        </cdr:cNvSpPr>
      </cdr:nvSpPr>
      <cdr:spPr>
        <a:xfrm>
          <a:off x="9077325" y="1257300"/>
          <a:ext cx="3714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8 dB</a:t>
          </a:r>
        </a:p>
      </cdr:txBody>
    </cdr:sp>
  </cdr:relSizeAnchor>
  <cdr:relSizeAnchor xmlns:cdr="http://schemas.openxmlformats.org/drawingml/2006/chartDrawing">
    <cdr:from>
      <cdr:x>0.94975</cdr:x>
      <cdr:y>0.16125</cdr:y>
    </cdr:from>
    <cdr:to>
      <cdr:x>0.9955</cdr:x>
      <cdr:y>0.24625</cdr:y>
    </cdr:to>
    <cdr:sp>
      <cdr:nvSpPr>
        <cdr:cNvPr id="2" name="TextBox 5"/>
        <cdr:cNvSpPr txBox="1">
          <a:spLocks noChangeArrowheads="1"/>
        </cdr:cNvSpPr>
      </cdr:nvSpPr>
      <cdr:spPr>
        <a:xfrm>
          <a:off x="9020175" y="657225"/>
          <a:ext cx="4381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10 dB</a:t>
          </a:r>
        </a:p>
      </cdr:txBody>
    </cdr:sp>
  </cdr:relSizeAnchor>
  <cdr:relSizeAnchor xmlns:cdr="http://schemas.openxmlformats.org/drawingml/2006/chartDrawing">
    <cdr:from>
      <cdr:x>0.95575</cdr:x>
      <cdr:y>0.4395</cdr:y>
    </cdr:from>
    <cdr:to>
      <cdr:x>0.994</cdr:x>
      <cdr:y>0.4905</cdr:y>
    </cdr:to>
    <cdr:sp>
      <cdr:nvSpPr>
        <cdr:cNvPr id="3" name="TextBox 8"/>
        <cdr:cNvSpPr txBox="1">
          <a:spLocks noChangeArrowheads="1"/>
        </cdr:cNvSpPr>
      </cdr:nvSpPr>
      <cdr:spPr>
        <a:xfrm>
          <a:off x="9077325" y="180022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6 dB</a:t>
          </a:r>
        </a:p>
      </cdr:txBody>
    </cdr:sp>
  </cdr:relSizeAnchor>
  <cdr:relSizeAnchor xmlns:cdr="http://schemas.openxmlformats.org/drawingml/2006/chartDrawing">
    <cdr:from>
      <cdr:x>0.95575</cdr:x>
      <cdr:y>0.72175</cdr:y>
    </cdr:from>
    <cdr:to>
      <cdr:x>0.994</cdr:x>
      <cdr:y>0.772</cdr:y>
    </cdr:to>
    <cdr:sp>
      <cdr:nvSpPr>
        <cdr:cNvPr id="4" name="TextBox 9"/>
        <cdr:cNvSpPr txBox="1">
          <a:spLocks noChangeArrowheads="1"/>
        </cdr:cNvSpPr>
      </cdr:nvSpPr>
      <cdr:spPr>
        <a:xfrm>
          <a:off x="9077325" y="296227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2 dB</a:t>
          </a:r>
        </a:p>
      </cdr:txBody>
    </cdr:sp>
  </cdr:relSizeAnchor>
  <cdr:relSizeAnchor xmlns:cdr="http://schemas.openxmlformats.org/drawingml/2006/chartDrawing">
    <cdr:from>
      <cdr:x>0.95575</cdr:x>
      <cdr:y>0.5805</cdr:y>
    </cdr:from>
    <cdr:to>
      <cdr:x>0.994</cdr:x>
      <cdr:y>0.631</cdr:y>
    </cdr:to>
    <cdr:sp>
      <cdr:nvSpPr>
        <cdr:cNvPr id="5" name="TextBox 10"/>
        <cdr:cNvSpPr txBox="1">
          <a:spLocks noChangeArrowheads="1"/>
        </cdr:cNvSpPr>
      </cdr:nvSpPr>
      <cdr:spPr>
        <a:xfrm>
          <a:off x="9077325" y="2381250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350" b="1" i="0" u="none" baseline="0">
              <a:solidFill>
                <a:srgbClr val="FF0000"/>
              </a:solidFill>
            </a:rPr>
            <a:t>4 dB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8</xdr:col>
      <xdr:colOff>1362075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0" y="1581150"/>
        <a:ext cx="95059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116" zoomScaleNormal="116" workbookViewId="0" topLeftCell="A2">
      <selection activeCell="D6" sqref="D6"/>
    </sheetView>
  </sheetViews>
  <sheetFormatPr defaultColWidth="11.421875" defaultRowHeight="12.75"/>
  <cols>
    <col min="1" max="1" width="15.00390625" style="17" customWidth="1"/>
    <col min="2" max="2" width="0.71875" style="1" customWidth="1"/>
    <col min="3" max="3" width="15.140625" style="5" bestFit="1" customWidth="1"/>
    <col min="4" max="4" width="19.8515625" style="5" customWidth="1"/>
    <col min="5" max="5" width="15.00390625" style="5" customWidth="1"/>
    <col min="6" max="6" width="17.8515625" style="5" bestFit="1" customWidth="1"/>
    <col min="7" max="7" width="19.140625" style="5" bestFit="1" customWidth="1"/>
    <col min="8" max="8" width="19.421875" style="5" bestFit="1" customWidth="1"/>
    <col min="9" max="9" width="20.7109375" style="0" bestFit="1" customWidth="1"/>
  </cols>
  <sheetData>
    <row r="1" spans="1:16" ht="51" customHeight="1" thickBot="1">
      <c r="A1" s="26" t="s">
        <v>0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0" ht="17.25" customHeight="1">
      <c r="A2" s="20" t="s">
        <v>1</v>
      </c>
      <c r="B2" s="14"/>
      <c r="C2" s="8" t="s">
        <v>3</v>
      </c>
      <c r="D2" s="8" t="s">
        <v>4</v>
      </c>
      <c r="E2" s="8" t="s">
        <v>5</v>
      </c>
      <c r="F2" s="8" t="s">
        <v>7</v>
      </c>
      <c r="G2" s="8" t="s">
        <v>6</v>
      </c>
      <c r="H2" s="8" t="s">
        <v>8</v>
      </c>
      <c r="I2" s="28" t="s">
        <v>21</v>
      </c>
      <c r="J2" s="3">
        <v>118</v>
      </c>
    </row>
    <row r="3" spans="1:10" ht="16.5" thickBot="1">
      <c r="A3" s="21" t="s">
        <v>17</v>
      </c>
      <c r="B3" s="15"/>
      <c r="C3" s="18">
        <v>75</v>
      </c>
      <c r="D3" s="9">
        <f>C22</f>
        <v>64.68029925335125</v>
      </c>
      <c r="E3" s="18">
        <v>4</v>
      </c>
      <c r="F3" s="19">
        <v>200</v>
      </c>
      <c r="G3" s="18">
        <v>0.2</v>
      </c>
      <c r="H3" s="19">
        <v>50</v>
      </c>
      <c r="I3" s="29"/>
      <c r="J3" s="3"/>
    </row>
    <row r="4" spans="1:10" ht="4.5" customHeight="1">
      <c r="A4" s="22"/>
      <c r="B4" s="13"/>
      <c r="C4" s="11"/>
      <c r="D4" s="12"/>
      <c r="E4" s="11"/>
      <c r="F4" s="11"/>
      <c r="G4" s="11"/>
      <c r="H4" s="11"/>
      <c r="I4" s="11">
        <v>200</v>
      </c>
      <c r="J4" s="3"/>
    </row>
    <row r="5" spans="1:10" ht="15" customHeight="1">
      <c r="A5" s="23" t="s">
        <v>12</v>
      </c>
      <c r="B5" s="13"/>
      <c r="C5" s="4" t="s">
        <v>2</v>
      </c>
      <c r="D5" s="4" t="s">
        <v>18</v>
      </c>
      <c r="E5" s="4" t="s">
        <v>14</v>
      </c>
      <c r="F5" s="4" t="s">
        <v>11</v>
      </c>
      <c r="G5" s="4" t="s">
        <v>9</v>
      </c>
      <c r="H5" s="4" t="s">
        <v>19</v>
      </c>
      <c r="I5" s="25" t="s">
        <v>13</v>
      </c>
      <c r="J5" s="3"/>
    </row>
    <row r="6" spans="1:10" ht="18" customHeight="1" thickBot="1">
      <c r="A6" s="21" t="s">
        <v>13</v>
      </c>
      <c r="B6" s="15">
        <v>1</v>
      </c>
      <c r="C6" s="18">
        <v>1</v>
      </c>
      <c r="D6" s="18">
        <v>1</v>
      </c>
      <c r="E6" s="18">
        <v>1</v>
      </c>
      <c r="F6" s="18">
        <v>1</v>
      </c>
      <c r="G6" s="18">
        <v>1</v>
      </c>
      <c r="H6" s="18">
        <v>1</v>
      </c>
      <c r="I6" s="18">
        <v>1</v>
      </c>
      <c r="J6" s="3"/>
    </row>
    <row r="7" spans="1:9" ht="12.75">
      <c r="A7" s="16" t="s">
        <v>15</v>
      </c>
      <c r="B7" s="2"/>
      <c r="C7" s="5" t="s">
        <v>2</v>
      </c>
      <c r="D7" s="5" t="s">
        <v>16</v>
      </c>
      <c r="E7" s="5" t="s">
        <v>14</v>
      </c>
      <c r="F7" s="5" t="s">
        <v>11</v>
      </c>
      <c r="G7" s="5" t="s">
        <v>9</v>
      </c>
      <c r="H7" s="5" t="s">
        <v>10</v>
      </c>
      <c r="I7" s="5" t="s">
        <v>20</v>
      </c>
    </row>
    <row r="8" spans="1:10" ht="12.75">
      <c r="A8" s="16">
        <v>0.02</v>
      </c>
      <c r="B8" s="2"/>
      <c r="C8" s="6">
        <f aca="true" t="shared" si="0" ref="C8:C15">($C$3-20*LOG10(A8*1/0.3048))*$C$6</f>
        <v>98.65969934007163</v>
      </c>
      <c r="D8" s="7">
        <f aca="true" t="shared" si="1" ref="D8:D39">($C$3-10*LOG10($F$3*(1/0.3048)^3*$E$3/($G$3*1000)))*$D$6</f>
        <v>53.499848966747265</v>
      </c>
      <c r="E8" s="7">
        <f aca="true" t="shared" si="2" ref="E8:E15">10*LOG10(10^(C8/10)+10^(D8/10))*$E$6</f>
        <v>98.6598317110124</v>
      </c>
      <c r="F8" s="7">
        <f aca="true" t="shared" si="3" ref="F8:F39">(($C$3-10*LOG10($F$3*(1/0.3048)^3*$E$3/($G$3*1000)))-16.5*(4-LOG10(9*1000*$G$3)))*$F$6</f>
        <v>41.211845300951815</v>
      </c>
      <c r="G8" s="5">
        <f aca="true" t="shared" si="4" ref="G8:G39">$H$3*$G$6</f>
        <v>50</v>
      </c>
      <c r="H8" s="6">
        <f>10*LOG10(10^(F8/10)+10^($H$3/10)*$G$6)*$H$6</f>
        <v>50.539176716612786</v>
      </c>
      <c r="I8" s="24">
        <f>(40+(E8-10*LOG10(10^(F8/10)+10^($H$3/10)*$G$6)*$H$6)*5)*$I$6</f>
        <v>280.6032749719981</v>
      </c>
      <c r="J8" s="24"/>
    </row>
    <row r="9" spans="1:9" ht="12.75">
      <c r="A9" s="16">
        <v>0.03</v>
      </c>
      <c r="B9" s="2"/>
      <c r="C9" s="6">
        <f t="shared" si="0"/>
        <v>95.13787415895801</v>
      </c>
      <c r="D9" s="7">
        <f t="shared" si="1"/>
        <v>53.499848966747265</v>
      </c>
      <c r="E9" s="7">
        <f t="shared" si="2"/>
        <v>95.13817198790129</v>
      </c>
      <c r="F9" s="7">
        <f t="shared" si="3"/>
        <v>41.211845300951815</v>
      </c>
      <c r="G9" s="5">
        <f t="shared" si="4"/>
        <v>50</v>
      </c>
      <c r="H9" s="6">
        <f aca="true" t="shared" si="5" ref="H9:H39">10*LOG10(10^(F9/10)+10^($H$3/10)*$G$6)*$H$6</f>
        <v>50.539176716612786</v>
      </c>
      <c r="I9" s="24">
        <f aca="true" t="shared" si="6" ref="I9:I57">(40+(E9-10*LOG10(10^(F9/10)+10^($H$3/10)*$G$6)*$H$6)*5)*$I$6</f>
        <v>262.9949763564425</v>
      </c>
    </row>
    <row r="10" spans="1:9" ht="12.75">
      <c r="A10" s="16">
        <v>0.04</v>
      </c>
      <c r="B10" s="2"/>
      <c r="C10" s="6">
        <f t="shared" si="0"/>
        <v>92.63909942679201</v>
      </c>
      <c r="D10" s="7">
        <f t="shared" si="1"/>
        <v>53.499848966747265</v>
      </c>
      <c r="E10" s="7">
        <f t="shared" si="2"/>
        <v>92.63962888634916</v>
      </c>
      <c r="F10" s="7">
        <f t="shared" si="3"/>
        <v>41.211845300951815</v>
      </c>
      <c r="G10" s="5">
        <f t="shared" si="4"/>
        <v>50</v>
      </c>
      <c r="H10" s="6">
        <f t="shared" si="5"/>
        <v>50.539176716612786</v>
      </c>
      <c r="I10" s="24">
        <f t="shared" si="6"/>
        <v>250.50226084868186</v>
      </c>
    </row>
    <row r="11" spans="1:9" ht="12.75">
      <c r="A11" s="16">
        <v>0.05</v>
      </c>
      <c r="B11" s="2"/>
      <c r="C11" s="6">
        <f t="shared" si="0"/>
        <v>90.70089916663088</v>
      </c>
      <c r="D11" s="7">
        <f t="shared" si="1"/>
        <v>53.499848966747265</v>
      </c>
      <c r="E11" s="7">
        <f t="shared" si="2"/>
        <v>90.70172641882564</v>
      </c>
      <c r="F11" s="7">
        <f t="shared" si="3"/>
        <v>41.211845300951815</v>
      </c>
      <c r="G11" s="5">
        <f t="shared" si="4"/>
        <v>50</v>
      </c>
      <c r="H11" s="6">
        <f t="shared" si="5"/>
        <v>50.539176716612786</v>
      </c>
      <c r="I11" s="24">
        <f t="shared" si="6"/>
        <v>240.81274851106429</v>
      </c>
    </row>
    <row r="12" spans="1:9" ht="12.75">
      <c r="A12" s="16">
        <v>0.06</v>
      </c>
      <c r="B12" s="2"/>
      <c r="C12" s="6">
        <f t="shared" si="0"/>
        <v>89.11727424567839</v>
      </c>
      <c r="D12" s="7">
        <f t="shared" si="1"/>
        <v>53.499848966747265</v>
      </c>
      <c r="E12" s="7">
        <f t="shared" si="2"/>
        <v>89.11846543892457</v>
      </c>
      <c r="F12" s="7">
        <f t="shared" si="3"/>
        <v>41.211845300951815</v>
      </c>
      <c r="G12" s="5">
        <f t="shared" si="4"/>
        <v>50</v>
      </c>
      <c r="H12" s="6">
        <f t="shared" si="5"/>
        <v>50.539176716612786</v>
      </c>
      <c r="I12" s="24">
        <f t="shared" si="6"/>
        <v>232.89644361155894</v>
      </c>
    </row>
    <row r="13" spans="1:9" ht="12.75">
      <c r="A13" s="16">
        <v>0.07</v>
      </c>
      <c r="B13" s="2"/>
      <c r="C13" s="6">
        <f t="shared" si="0"/>
        <v>87.77833845306611</v>
      </c>
      <c r="D13" s="7">
        <f t="shared" si="1"/>
        <v>53.499848966747265</v>
      </c>
      <c r="E13" s="7">
        <f t="shared" si="2"/>
        <v>87.77995971914733</v>
      </c>
      <c r="F13" s="7">
        <f t="shared" si="3"/>
        <v>41.211845300951815</v>
      </c>
      <c r="G13" s="5">
        <f t="shared" si="4"/>
        <v>50</v>
      </c>
      <c r="H13" s="6">
        <f t="shared" si="5"/>
        <v>50.539176716612786</v>
      </c>
      <c r="I13" s="24">
        <f t="shared" si="6"/>
        <v>226.20391501267272</v>
      </c>
    </row>
    <row r="14" spans="1:9" ht="12.75">
      <c r="A14" s="16">
        <v>0.08</v>
      </c>
      <c r="B14" s="2"/>
      <c r="C14" s="6">
        <f t="shared" si="0"/>
        <v>86.61849951351239</v>
      </c>
      <c r="D14" s="7">
        <f t="shared" si="1"/>
        <v>53.499848966747265</v>
      </c>
      <c r="E14" s="7">
        <f t="shared" si="2"/>
        <v>86.62061696456445</v>
      </c>
      <c r="F14" s="7">
        <f t="shared" si="3"/>
        <v>41.211845300951815</v>
      </c>
      <c r="G14" s="5">
        <f t="shared" si="4"/>
        <v>50</v>
      </c>
      <c r="H14" s="6">
        <f t="shared" si="5"/>
        <v>50.539176716612786</v>
      </c>
      <c r="I14" s="24">
        <f t="shared" si="6"/>
        <v>220.4072012397583</v>
      </c>
    </row>
    <row r="15" spans="1:9" ht="12.75">
      <c r="A15" s="16">
        <v>0.09</v>
      </c>
      <c r="B15" s="2"/>
      <c r="C15" s="6">
        <f t="shared" si="0"/>
        <v>85.59544906456476</v>
      </c>
      <c r="D15" s="7">
        <f t="shared" si="1"/>
        <v>53.499848966747265</v>
      </c>
      <c r="E15" s="7">
        <f t="shared" si="2"/>
        <v>85.59812879006094</v>
      </c>
      <c r="F15" s="7">
        <f t="shared" si="3"/>
        <v>41.211845300951815</v>
      </c>
      <c r="G15" s="5">
        <f t="shared" si="4"/>
        <v>50</v>
      </c>
      <c r="H15" s="6">
        <f t="shared" si="5"/>
        <v>50.539176716612786</v>
      </c>
      <c r="I15" s="24">
        <f t="shared" si="6"/>
        <v>215.29476036724077</v>
      </c>
    </row>
    <row r="16" spans="1:9" ht="12.75">
      <c r="A16" s="16">
        <v>0.1</v>
      </c>
      <c r="B16" s="2"/>
      <c r="C16" s="6">
        <f aca="true" t="shared" si="7" ref="C16:C57">($C$3-20*LOG10(A16*1/0.3048))*$C$6</f>
        <v>84.68029925335125</v>
      </c>
      <c r="D16" s="7">
        <f t="shared" si="1"/>
        <v>53.499848966747265</v>
      </c>
      <c r="E16" s="7">
        <f aca="true" t="shared" si="8" ref="E16:E57">10*LOG10(10^(C16/10)+10^(D16/10))*$E$6</f>
        <v>84.6836073170911</v>
      </c>
      <c r="F16" s="7">
        <f t="shared" si="3"/>
        <v>41.211845300951815</v>
      </c>
      <c r="G16" s="5">
        <f t="shared" si="4"/>
        <v>50</v>
      </c>
      <c r="H16" s="6">
        <f t="shared" si="5"/>
        <v>50.539176716612786</v>
      </c>
      <c r="I16" s="24">
        <f t="shared" si="6"/>
        <v>210.72215300239156</v>
      </c>
    </row>
    <row r="17" spans="1:9" ht="12.75">
      <c r="A17" s="16">
        <v>0.2</v>
      </c>
      <c r="C17" s="6">
        <f t="shared" si="7"/>
        <v>78.65969934007164</v>
      </c>
      <c r="D17" s="7">
        <f t="shared" si="1"/>
        <v>53.499848966747265</v>
      </c>
      <c r="E17" s="7">
        <f t="shared" si="8"/>
        <v>78.6729165031406</v>
      </c>
      <c r="F17" s="7">
        <f t="shared" si="3"/>
        <v>41.211845300951815</v>
      </c>
      <c r="G17" s="5">
        <f t="shared" si="4"/>
        <v>50</v>
      </c>
      <c r="H17" s="6">
        <f t="shared" si="5"/>
        <v>50.539176716612786</v>
      </c>
      <c r="I17" s="24">
        <f t="shared" si="6"/>
        <v>180.66869893263907</v>
      </c>
    </row>
    <row r="18" spans="1:9" ht="12.75">
      <c r="A18" s="16">
        <v>0.3</v>
      </c>
      <c r="C18" s="6">
        <f t="shared" si="7"/>
        <v>75.13787415895801</v>
      </c>
      <c r="D18" s="7">
        <f t="shared" si="1"/>
        <v>53.499848966747265</v>
      </c>
      <c r="E18" s="7">
        <f t="shared" si="8"/>
        <v>75.1675564100259</v>
      </c>
      <c r="F18" s="7">
        <f t="shared" si="3"/>
        <v>41.211845300951815</v>
      </c>
      <c r="G18" s="5">
        <f t="shared" si="4"/>
        <v>50</v>
      </c>
      <c r="H18" s="6">
        <f t="shared" si="5"/>
        <v>50.539176716612786</v>
      </c>
      <c r="I18" s="24">
        <f t="shared" si="6"/>
        <v>163.14189846706554</v>
      </c>
    </row>
    <row r="19" spans="1:9" ht="12.75">
      <c r="A19" s="16">
        <v>0.4</v>
      </c>
      <c r="C19" s="6">
        <f t="shared" si="7"/>
        <v>72.63909942679201</v>
      </c>
      <c r="D19" s="7">
        <f t="shared" si="1"/>
        <v>53.499848966747265</v>
      </c>
      <c r="E19" s="7">
        <f t="shared" si="8"/>
        <v>72.69172843158802</v>
      </c>
      <c r="F19" s="7">
        <f t="shared" si="3"/>
        <v>41.211845300951815</v>
      </c>
      <c r="G19" s="5">
        <f t="shared" si="4"/>
        <v>50</v>
      </c>
      <c r="H19" s="6">
        <f t="shared" si="5"/>
        <v>50.539176716612786</v>
      </c>
      <c r="I19" s="24">
        <f t="shared" si="6"/>
        <v>150.76275857487616</v>
      </c>
    </row>
    <row r="20" spans="1:9" ht="12.75">
      <c r="A20" s="16">
        <v>0.5</v>
      </c>
      <c r="C20" s="6">
        <f t="shared" si="7"/>
        <v>70.70089916663088</v>
      </c>
      <c r="D20" s="7">
        <f t="shared" si="1"/>
        <v>53.499848966747265</v>
      </c>
      <c r="E20" s="7">
        <f t="shared" si="8"/>
        <v>70.78285409983908</v>
      </c>
      <c r="F20" s="7">
        <f t="shared" si="3"/>
        <v>41.211845300951815</v>
      </c>
      <c r="G20" s="5">
        <f t="shared" si="4"/>
        <v>50</v>
      </c>
      <c r="H20" s="6">
        <f t="shared" si="5"/>
        <v>50.539176716612786</v>
      </c>
      <c r="I20" s="24">
        <f t="shared" si="6"/>
        <v>141.2183869161315</v>
      </c>
    </row>
    <row r="21" spans="1:9" ht="12.75">
      <c r="A21" s="16">
        <v>0.6</v>
      </c>
      <c r="C21" s="10">
        <f t="shared" si="7"/>
        <v>69.11727424567839</v>
      </c>
      <c r="D21" s="7">
        <f t="shared" si="1"/>
        <v>53.499848966747265</v>
      </c>
      <c r="E21" s="7">
        <f t="shared" si="8"/>
        <v>69.23480512534897</v>
      </c>
      <c r="F21" s="7">
        <f t="shared" si="3"/>
        <v>41.211845300951815</v>
      </c>
      <c r="G21" s="5">
        <f t="shared" si="4"/>
        <v>50</v>
      </c>
      <c r="H21" s="6">
        <f t="shared" si="5"/>
        <v>50.539176716612786</v>
      </c>
      <c r="I21" s="24">
        <f t="shared" si="6"/>
        <v>133.47814204368092</v>
      </c>
    </row>
    <row r="22" spans="1:9" ht="12.75">
      <c r="A22" s="16">
        <v>1</v>
      </c>
      <c r="C22" s="10">
        <f t="shared" si="7"/>
        <v>64.68029925335125</v>
      </c>
      <c r="D22" s="7">
        <f t="shared" si="1"/>
        <v>53.499848966747265</v>
      </c>
      <c r="E22" s="7">
        <f>10*LOG10(10^(C22/10)+10^(D22/10))*$E$6</f>
        <v>64.999229130456</v>
      </c>
      <c r="F22" s="7">
        <f t="shared" si="3"/>
        <v>41.211845300951815</v>
      </c>
      <c r="G22" s="5">
        <f t="shared" si="4"/>
        <v>50</v>
      </c>
      <c r="H22" s="6">
        <f t="shared" si="5"/>
        <v>50.539176716612786</v>
      </c>
      <c r="I22" s="24">
        <f t="shared" si="6"/>
        <v>112.30026206921607</v>
      </c>
    </row>
    <row r="23" spans="1:9" ht="12.75">
      <c r="A23" s="17">
        <v>1.2</v>
      </c>
      <c r="C23" s="6">
        <f t="shared" si="7"/>
        <v>63.09667433239876</v>
      </c>
      <c r="D23" s="7">
        <f t="shared" si="1"/>
        <v>53.499848966747265</v>
      </c>
      <c r="E23" s="7">
        <f t="shared" si="8"/>
        <v>63.54883977274467</v>
      </c>
      <c r="F23" s="7">
        <f t="shared" si="3"/>
        <v>41.211845300951815</v>
      </c>
      <c r="G23" s="5">
        <f t="shared" si="4"/>
        <v>50</v>
      </c>
      <c r="H23" s="6">
        <f t="shared" si="5"/>
        <v>50.539176716612786</v>
      </c>
      <c r="I23" s="24">
        <f t="shared" si="6"/>
        <v>105.04831528065942</v>
      </c>
    </row>
    <row r="24" spans="1:9" ht="12.75">
      <c r="A24" s="17">
        <v>1.4</v>
      </c>
      <c r="C24" s="6">
        <f t="shared" si="7"/>
        <v>61.7577385397865</v>
      </c>
      <c r="D24" s="7">
        <f t="shared" si="1"/>
        <v>53.499848966747265</v>
      </c>
      <c r="E24" s="7">
        <f t="shared" si="8"/>
        <v>62.36226909861052</v>
      </c>
      <c r="F24" s="7">
        <f t="shared" si="3"/>
        <v>41.211845300951815</v>
      </c>
      <c r="G24" s="5">
        <f t="shared" si="4"/>
        <v>50</v>
      </c>
      <c r="H24" s="6">
        <f t="shared" si="5"/>
        <v>50.539176716612786</v>
      </c>
      <c r="I24" s="24">
        <f t="shared" si="6"/>
        <v>99.11546190998865</v>
      </c>
    </row>
    <row r="25" spans="1:9" ht="12.75">
      <c r="A25" s="17">
        <v>1.6</v>
      </c>
      <c r="C25" s="6">
        <f t="shared" si="7"/>
        <v>60.597899600232765</v>
      </c>
      <c r="D25" s="7">
        <f t="shared" si="1"/>
        <v>53.499848966747265</v>
      </c>
      <c r="E25" s="7">
        <f t="shared" si="8"/>
        <v>61.371840312159975</v>
      </c>
      <c r="F25" s="7">
        <f t="shared" si="3"/>
        <v>41.211845300951815</v>
      </c>
      <c r="G25" s="5">
        <f t="shared" si="4"/>
        <v>50</v>
      </c>
      <c r="H25" s="6">
        <f t="shared" si="5"/>
        <v>50.539176716612786</v>
      </c>
      <c r="I25" s="24">
        <f t="shared" si="6"/>
        <v>94.16331797773594</v>
      </c>
    </row>
    <row r="26" spans="1:9" ht="12.75">
      <c r="A26" s="17">
        <v>1.8</v>
      </c>
      <c r="C26" s="6">
        <f t="shared" si="7"/>
        <v>59.574849151285136</v>
      </c>
      <c r="D26" s="7">
        <f t="shared" si="1"/>
        <v>53.499848966747265</v>
      </c>
      <c r="E26" s="7">
        <f t="shared" si="8"/>
        <v>60.533123604543206</v>
      </c>
      <c r="F26" s="7">
        <f t="shared" si="3"/>
        <v>41.211845300951815</v>
      </c>
      <c r="G26" s="5">
        <f t="shared" si="4"/>
        <v>50</v>
      </c>
      <c r="H26" s="6">
        <f t="shared" si="5"/>
        <v>50.539176716612786</v>
      </c>
      <c r="I26" s="24">
        <f t="shared" si="6"/>
        <v>89.9697344396521</v>
      </c>
    </row>
    <row r="27" spans="1:9" ht="12.75">
      <c r="A27" s="17">
        <v>2</v>
      </c>
      <c r="C27" s="6">
        <f t="shared" si="7"/>
        <v>58.65969934007163</v>
      </c>
      <c r="D27" s="7">
        <f t="shared" si="1"/>
        <v>53.499848966747265</v>
      </c>
      <c r="E27" s="7">
        <f t="shared" si="8"/>
        <v>59.815138820393834</v>
      </c>
      <c r="F27" s="7">
        <f t="shared" si="3"/>
        <v>41.211845300951815</v>
      </c>
      <c r="G27" s="5">
        <f t="shared" si="4"/>
        <v>50</v>
      </c>
      <c r="H27" s="6">
        <f t="shared" si="5"/>
        <v>50.539176716612786</v>
      </c>
      <c r="I27" s="24">
        <f t="shared" si="6"/>
        <v>86.37981051890523</v>
      </c>
    </row>
    <row r="28" spans="1:9" ht="12.75">
      <c r="A28" s="17">
        <v>2.2</v>
      </c>
      <c r="C28" s="6">
        <f t="shared" si="7"/>
        <v>57.83184563690713</v>
      </c>
      <c r="D28" s="7">
        <f t="shared" si="1"/>
        <v>53.499848966747265</v>
      </c>
      <c r="E28" s="7">
        <f t="shared" si="8"/>
        <v>59.19527098465796</v>
      </c>
      <c r="F28" s="7">
        <f t="shared" si="3"/>
        <v>41.211845300951815</v>
      </c>
      <c r="G28" s="5">
        <f t="shared" si="4"/>
        <v>50</v>
      </c>
      <c r="H28" s="6">
        <f t="shared" si="5"/>
        <v>50.539176716612786</v>
      </c>
      <c r="I28" s="24">
        <f t="shared" si="6"/>
        <v>83.28047134022586</v>
      </c>
    </row>
    <row r="29" spans="1:9" ht="12.75">
      <c r="A29" s="17">
        <v>2.4</v>
      </c>
      <c r="C29" s="6">
        <f t="shared" si="7"/>
        <v>57.07607441911914</v>
      </c>
      <c r="D29" s="7">
        <f t="shared" si="1"/>
        <v>53.499848966747265</v>
      </c>
      <c r="E29" s="7">
        <f t="shared" si="8"/>
        <v>58.65641676374555</v>
      </c>
      <c r="F29" s="7">
        <f t="shared" si="3"/>
        <v>41.211845300951815</v>
      </c>
      <c r="G29" s="5">
        <f t="shared" si="4"/>
        <v>50</v>
      </c>
      <c r="H29" s="6">
        <f t="shared" si="5"/>
        <v>50.539176716612786</v>
      </c>
      <c r="I29" s="24">
        <f t="shared" si="6"/>
        <v>80.5862002356638</v>
      </c>
    </row>
    <row r="30" spans="1:9" ht="12.75">
      <c r="A30" s="17">
        <v>2.6</v>
      </c>
      <c r="C30" s="6">
        <f t="shared" si="7"/>
        <v>56.3808322939349</v>
      </c>
      <c r="D30" s="7">
        <f t="shared" si="1"/>
        <v>53.499848966747265</v>
      </c>
      <c r="E30" s="7">
        <f t="shared" si="8"/>
        <v>58.18527967303835</v>
      </c>
      <c r="F30" s="7">
        <f t="shared" si="3"/>
        <v>41.211845300951815</v>
      </c>
      <c r="G30" s="5">
        <f t="shared" si="4"/>
        <v>50</v>
      </c>
      <c r="H30" s="6">
        <f t="shared" si="5"/>
        <v>50.539176716612786</v>
      </c>
      <c r="I30" s="24">
        <f t="shared" si="6"/>
        <v>78.23051478212783</v>
      </c>
    </row>
    <row r="31" spans="1:9" ht="12.75">
      <c r="A31" s="17">
        <v>2.8</v>
      </c>
      <c r="C31" s="6">
        <f t="shared" si="7"/>
        <v>55.73713862650688</v>
      </c>
      <c r="D31" s="7">
        <f t="shared" si="1"/>
        <v>53.499848966747265</v>
      </c>
      <c r="E31" s="7">
        <f t="shared" si="8"/>
        <v>57.771297177484904</v>
      </c>
      <c r="F31" s="7">
        <f t="shared" si="3"/>
        <v>41.211845300951815</v>
      </c>
      <c r="G31" s="5">
        <f t="shared" si="4"/>
        <v>50</v>
      </c>
      <c r="H31" s="6">
        <f t="shared" si="5"/>
        <v>50.539176716612786</v>
      </c>
      <c r="I31" s="24">
        <f t="shared" si="6"/>
        <v>76.1606023043606</v>
      </c>
    </row>
    <row r="32" spans="1:9" ht="12.75">
      <c r="A32" s="17">
        <v>3</v>
      </c>
      <c r="C32" s="6">
        <f t="shared" si="7"/>
        <v>55.13787415895801</v>
      </c>
      <c r="D32" s="7">
        <f t="shared" si="1"/>
        <v>53.499848966747265</v>
      </c>
      <c r="E32" s="7">
        <f t="shared" si="8"/>
        <v>57.40593465396529</v>
      </c>
      <c r="F32" s="7">
        <f t="shared" si="3"/>
        <v>41.211845300951815</v>
      </c>
      <c r="G32" s="5">
        <f t="shared" si="4"/>
        <v>50</v>
      </c>
      <c r="H32" s="6">
        <f t="shared" si="5"/>
        <v>50.539176716612786</v>
      </c>
      <c r="I32" s="24">
        <f t="shared" si="6"/>
        <v>74.33378968676251</v>
      </c>
    </row>
    <row r="33" spans="1:9" ht="12.75">
      <c r="A33" s="17">
        <v>3.2</v>
      </c>
      <c r="C33" s="6">
        <f t="shared" si="7"/>
        <v>54.57729968695314</v>
      </c>
      <c r="D33" s="7">
        <f t="shared" si="1"/>
        <v>53.499848966747265</v>
      </c>
      <c r="E33" s="7">
        <f t="shared" si="8"/>
        <v>57.08220233191459</v>
      </c>
      <c r="F33" s="7">
        <f t="shared" si="3"/>
        <v>41.211845300951815</v>
      </c>
      <c r="G33" s="5">
        <f t="shared" si="4"/>
        <v>50</v>
      </c>
      <c r="H33" s="6">
        <f t="shared" si="5"/>
        <v>50.539176716612786</v>
      </c>
      <c r="I33" s="24">
        <f t="shared" si="6"/>
        <v>72.715128076509</v>
      </c>
    </row>
    <row r="34" spans="1:9" ht="12.75">
      <c r="A34" s="17">
        <v>3.4</v>
      </c>
      <c r="C34" s="6">
        <f t="shared" si="7"/>
        <v>54.05072091250616</v>
      </c>
      <c r="D34" s="7">
        <f t="shared" si="1"/>
        <v>53.499848966747265</v>
      </c>
      <c r="E34" s="7">
        <f t="shared" si="8"/>
        <v>56.794313325292364</v>
      </c>
      <c r="F34" s="7">
        <f t="shared" si="3"/>
        <v>41.211845300951815</v>
      </c>
      <c r="G34" s="5">
        <f t="shared" si="4"/>
        <v>50</v>
      </c>
      <c r="H34" s="6">
        <f t="shared" si="5"/>
        <v>50.539176716612786</v>
      </c>
      <c r="I34" s="24">
        <f t="shared" si="6"/>
        <v>71.27568304339789</v>
      </c>
    </row>
    <row r="35" spans="1:9" ht="12.75">
      <c r="A35" s="17">
        <v>3.6</v>
      </c>
      <c r="C35" s="6">
        <f t="shared" si="7"/>
        <v>53.55424923800551</v>
      </c>
      <c r="D35" s="7">
        <f t="shared" si="1"/>
        <v>53.499848966747265</v>
      </c>
      <c r="E35" s="7">
        <f t="shared" si="8"/>
        <v>56.537434236536555</v>
      </c>
      <c r="F35" s="7">
        <f t="shared" si="3"/>
        <v>41.211845300951815</v>
      </c>
      <c r="G35" s="5">
        <f t="shared" si="4"/>
        <v>50</v>
      </c>
      <c r="H35" s="6">
        <f t="shared" si="5"/>
        <v>50.539176716612786</v>
      </c>
      <c r="I35" s="24">
        <f t="shared" si="6"/>
        <v>69.99128759961884</v>
      </c>
    </row>
    <row r="36" spans="1:9" ht="12.75">
      <c r="A36" s="17">
        <v>3.8</v>
      </c>
      <c r="C36" s="6">
        <f t="shared" si="7"/>
        <v>53.084627321015056</v>
      </c>
      <c r="D36" s="7">
        <f t="shared" si="1"/>
        <v>53.499848966747265</v>
      </c>
      <c r="E36" s="7">
        <f t="shared" si="8"/>
        <v>56.30749854200505</v>
      </c>
      <c r="F36" s="7">
        <f t="shared" si="3"/>
        <v>41.211845300951815</v>
      </c>
      <c r="G36" s="5">
        <f t="shared" si="4"/>
        <v>50</v>
      </c>
      <c r="H36" s="6">
        <f t="shared" si="5"/>
        <v>50.539176716612786</v>
      </c>
      <c r="I36" s="24">
        <f t="shared" si="6"/>
        <v>68.84160912696132</v>
      </c>
    </row>
    <row r="37" spans="1:9" ht="12.75">
      <c r="A37" s="17">
        <v>4</v>
      </c>
      <c r="C37" s="6">
        <f t="shared" si="7"/>
        <v>52.63909942679201</v>
      </c>
      <c r="D37" s="7">
        <f t="shared" si="1"/>
        <v>53.499848966747265</v>
      </c>
      <c r="E37" s="7">
        <f t="shared" si="8"/>
        <v>56.10106386408411</v>
      </c>
      <c r="F37" s="7">
        <f t="shared" si="3"/>
        <v>41.211845300951815</v>
      </c>
      <c r="G37" s="5">
        <f t="shared" si="4"/>
        <v>50</v>
      </c>
      <c r="H37" s="6">
        <f t="shared" si="5"/>
        <v>50.539176716612786</v>
      </c>
      <c r="I37" s="24">
        <f t="shared" si="6"/>
        <v>67.80943573735662</v>
      </c>
    </row>
    <row r="38" spans="1:9" ht="12.75">
      <c r="A38" s="17">
        <v>4.2</v>
      </c>
      <c r="C38" s="6">
        <f t="shared" si="7"/>
        <v>52.21531344539325</v>
      </c>
      <c r="D38" s="7">
        <f t="shared" si="1"/>
        <v>53.499848966747265</v>
      </c>
      <c r="E38" s="7">
        <f t="shared" si="8"/>
        <v>55.91520077678222</v>
      </c>
      <c r="F38" s="7">
        <f t="shared" si="3"/>
        <v>41.211845300951815</v>
      </c>
      <c r="G38" s="5">
        <f t="shared" si="4"/>
        <v>50</v>
      </c>
      <c r="H38" s="6">
        <f t="shared" si="5"/>
        <v>50.539176716612786</v>
      </c>
      <c r="I38" s="24">
        <f t="shared" si="6"/>
        <v>66.88012030084718</v>
      </c>
    </row>
    <row r="39" spans="1:9" ht="12.75">
      <c r="A39" s="17">
        <v>4.4</v>
      </c>
      <c r="C39" s="6">
        <f t="shared" si="7"/>
        <v>51.81124572362751</v>
      </c>
      <c r="D39" s="7">
        <f t="shared" si="1"/>
        <v>53.499848966747265</v>
      </c>
      <c r="E39" s="7">
        <f t="shared" si="8"/>
        <v>55.74740483348614</v>
      </c>
      <c r="F39" s="7">
        <f t="shared" si="3"/>
        <v>41.211845300951815</v>
      </c>
      <c r="G39" s="5">
        <f t="shared" si="4"/>
        <v>50</v>
      </c>
      <c r="H39" s="6">
        <f t="shared" si="5"/>
        <v>50.539176716612786</v>
      </c>
      <c r="I39" s="24">
        <f t="shared" si="6"/>
        <v>66.04114058436676</v>
      </c>
    </row>
    <row r="40" spans="1:9" ht="12.75">
      <c r="A40" s="17">
        <v>4.6</v>
      </c>
      <c r="C40" s="6">
        <f t="shared" si="7"/>
        <v>51.42514261971978</v>
      </c>
      <c r="D40" s="7">
        <f aca="true" t="shared" si="9" ref="D40:D57">($C$3-10*LOG10($F$3*(1/0.3048)^3*$E$3/($G$3*1000)))*$D$6</f>
        <v>53.499848966747265</v>
      </c>
      <c r="E40" s="7">
        <f t="shared" si="8"/>
        <v>55.595526071107756</v>
      </c>
      <c r="F40" s="7">
        <f aca="true" t="shared" si="10" ref="F40:F57">(($C$3-10*LOG10($F$3*(1/0.3048)^3*$E$3/($G$3*1000)))-16.5*(4-LOG10(9*1000*$G$3)))*$F$6</f>
        <v>41.211845300951815</v>
      </c>
      <c r="G40" s="5">
        <f aca="true" t="shared" si="11" ref="G40:G57">$H$3*$G$6</f>
        <v>50</v>
      </c>
      <c r="H40" s="6">
        <f aca="true" t="shared" si="12" ref="H40:H57">10*LOG10(10^(F40/10)+10^($H$3/10)*$G$6)*$H$6</f>
        <v>50.539176716612786</v>
      </c>
      <c r="I40" s="24">
        <f t="shared" si="6"/>
        <v>65.28174677247485</v>
      </c>
    </row>
    <row r="41" spans="1:9" ht="12.75">
      <c r="A41" s="17">
        <v>4.8</v>
      </c>
      <c r="C41" s="6">
        <f t="shared" si="7"/>
        <v>51.05547450583951</v>
      </c>
      <c r="D41" s="7">
        <f t="shared" si="9"/>
        <v>53.499848966747265</v>
      </c>
      <c r="E41" s="7">
        <f t="shared" si="8"/>
        <v>55.45771191605844</v>
      </c>
      <c r="F41" s="7">
        <f t="shared" si="10"/>
        <v>41.211845300951815</v>
      </c>
      <c r="G41" s="5">
        <f t="shared" si="11"/>
        <v>50</v>
      </c>
      <c r="H41" s="6">
        <f t="shared" si="12"/>
        <v>50.539176716612786</v>
      </c>
      <c r="I41" s="24">
        <f t="shared" si="6"/>
        <v>64.59267599722828</v>
      </c>
    </row>
    <row r="42" spans="1:9" ht="12.75">
      <c r="A42" s="17">
        <v>5</v>
      </c>
      <c r="C42" s="6">
        <f t="shared" si="7"/>
        <v>50.700899166630876</v>
      </c>
      <c r="D42" s="7">
        <f t="shared" si="9"/>
        <v>53.499848966747265</v>
      </c>
      <c r="E42" s="7">
        <f t="shared" si="8"/>
        <v>55.33236053389438</v>
      </c>
      <c r="F42" s="7">
        <f t="shared" si="10"/>
        <v>41.211845300951815</v>
      </c>
      <c r="G42" s="5">
        <f t="shared" si="11"/>
        <v>50</v>
      </c>
      <c r="H42" s="6">
        <f t="shared" si="12"/>
        <v>50.539176716612786</v>
      </c>
      <c r="I42" s="24">
        <f t="shared" si="6"/>
        <v>63.96591908640797</v>
      </c>
    </row>
    <row r="43" spans="1:9" ht="12.75">
      <c r="A43" s="17">
        <v>5.2</v>
      </c>
      <c r="C43" s="6">
        <f t="shared" si="7"/>
        <v>50.360232380655276</v>
      </c>
      <c r="D43" s="7">
        <f t="shared" si="9"/>
        <v>53.499848966747265</v>
      </c>
      <c r="E43" s="7">
        <f t="shared" si="8"/>
        <v>55.21808242876094</v>
      </c>
      <c r="F43" s="7">
        <f t="shared" si="10"/>
        <v>41.211845300951815</v>
      </c>
      <c r="G43" s="5">
        <f t="shared" si="11"/>
        <v>50</v>
      </c>
      <c r="H43" s="6">
        <f t="shared" si="12"/>
        <v>50.539176716612786</v>
      </c>
      <c r="I43" s="24">
        <f t="shared" si="6"/>
        <v>63.39452856074075</v>
      </c>
    </row>
    <row r="44" spans="1:9" ht="12.75">
      <c r="A44" s="17">
        <v>5.4</v>
      </c>
      <c r="C44" s="6">
        <f t="shared" si="7"/>
        <v>50.032424056891884</v>
      </c>
      <c r="D44" s="7">
        <f t="shared" si="9"/>
        <v>53.499848966747265</v>
      </c>
      <c r="E44" s="7">
        <f t="shared" si="8"/>
        <v>55.11366863448315</v>
      </c>
      <c r="F44" s="7">
        <f t="shared" si="10"/>
        <v>41.211845300951815</v>
      </c>
      <c r="G44" s="5">
        <f t="shared" si="11"/>
        <v>50</v>
      </c>
      <c r="H44" s="6">
        <f t="shared" si="12"/>
        <v>50.539176716612786</v>
      </c>
      <c r="I44" s="24">
        <f t="shared" si="6"/>
        <v>62.872459589351806</v>
      </c>
    </row>
    <row r="45" spans="1:9" ht="12.75">
      <c r="A45" s="17">
        <v>5.6</v>
      </c>
      <c r="C45" s="6">
        <f t="shared" si="7"/>
        <v>49.71653871322725</v>
      </c>
      <c r="D45" s="7">
        <f t="shared" si="9"/>
        <v>53.499848966747265</v>
      </c>
      <c r="E45" s="7">
        <f t="shared" si="8"/>
        <v>55.01806422315016</v>
      </c>
      <c r="F45" s="7">
        <f t="shared" si="10"/>
        <v>41.211845300951815</v>
      </c>
      <c r="G45" s="5">
        <f t="shared" si="11"/>
        <v>50</v>
      </c>
      <c r="H45" s="6">
        <f t="shared" si="12"/>
        <v>50.539176716612786</v>
      </c>
      <c r="I45" s="24">
        <f t="shared" si="6"/>
        <v>62.39443753268688</v>
      </c>
    </row>
    <row r="46" spans="1:9" ht="12.75">
      <c r="A46" s="17">
        <v>5.8</v>
      </c>
      <c r="C46" s="6">
        <f t="shared" si="7"/>
        <v>49.41173938209251</v>
      </c>
      <c r="D46" s="7">
        <f t="shared" si="9"/>
        <v>53.499848966747265</v>
      </c>
      <c r="E46" s="7">
        <f t="shared" si="8"/>
        <v>54.930346138065445</v>
      </c>
      <c r="F46" s="7">
        <f t="shared" si="10"/>
        <v>41.211845300951815</v>
      </c>
      <c r="G46" s="5">
        <f t="shared" si="11"/>
        <v>50</v>
      </c>
      <c r="H46" s="6">
        <f t="shared" si="12"/>
        <v>50.539176716612786</v>
      </c>
      <c r="I46" s="24">
        <f t="shared" si="6"/>
        <v>61.955847107263295</v>
      </c>
    </row>
    <row r="47" spans="1:9" ht="12.75">
      <c r="A47" s="17">
        <v>6</v>
      </c>
      <c r="C47" s="6">
        <f t="shared" si="7"/>
        <v>49.11727424567839</v>
      </c>
      <c r="D47" s="7">
        <f t="shared" si="9"/>
        <v>53.499848966747265</v>
      </c>
      <c r="E47" s="7">
        <f t="shared" si="8"/>
        <v>54.84970456751963</v>
      </c>
      <c r="F47" s="7">
        <f t="shared" si="10"/>
        <v>41.211845300951815</v>
      </c>
      <c r="G47" s="5">
        <f t="shared" si="11"/>
        <v>50</v>
      </c>
      <c r="H47" s="6">
        <f t="shared" si="12"/>
        <v>50.539176716612786</v>
      </c>
      <c r="I47" s="24">
        <f t="shared" si="6"/>
        <v>61.55263925453422</v>
      </c>
    </row>
    <row r="48" spans="1:9" ht="12.75">
      <c r="A48" s="17">
        <v>6.2</v>
      </c>
      <c r="C48" s="6">
        <f t="shared" si="7"/>
        <v>48.832465463386185</v>
      </c>
      <c r="D48" s="7">
        <f t="shared" si="9"/>
        <v>53.499848966747265</v>
      </c>
      <c r="E48" s="7">
        <f t="shared" si="8"/>
        <v>54.775427234803296</v>
      </c>
      <c r="F48" s="7">
        <f t="shared" si="10"/>
        <v>41.211845300951815</v>
      </c>
      <c r="G48" s="5">
        <f t="shared" si="11"/>
        <v>50</v>
      </c>
      <c r="H48" s="6">
        <f t="shared" si="12"/>
        <v>50.539176716612786</v>
      </c>
      <c r="I48" s="24">
        <f t="shared" si="6"/>
        <v>61.181252590952546</v>
      </c>
    </row>
    <row r="49" spans="1:9" ht="12.75">
      <c r="A49" s="17">
        <v>6.4</v>
      </c>
      <c r="C49" s="6">
        <f t="shared" si="7"/>
        <v>48.556699773673515</v>
      </c>
      <c r="D49" s="7">
        <f t="shared" si="9"/>
        <v>53.499848966747265</v>
      </c>
      <c r="E49" s="7">
        <f t="shared" si="8"/>
        <v>54.7068861022338</v>
      </c>
      <c r="F49" s="7">
        <f t="shared" si="10"/>
        <v>41.211845300951815</v>
      </c>
      <c r="G49" s="5">
        <f t="shared" si="11"/>
        <v>50</v>
      </c>
      <c r="H49" s="6">
        <f t="shared" si="12"/>
        <v>50.539176716612786</v>
      </c>
      <c r="I49" s="24">
        <f t="shared" si="6"/>
        <v>60.83854692810508</v>
      </c>
    </row>
    <row r="50" spans="1:9" ht="12.75">
      <c r="A50" s="17">
        <v>6.6</v>
      </c>
      <c r="C50" s="6">
        <f t="shared" si="7"/>
        <v>48.28942054251388</v>
      </c>
      <c r="D50" s="7">
        <f t="shared" si="9"/>
        <v>53.499848966747265</v>
      </c>
      <c r="E50" s="7">
        <f t="shared" si="8"/>
        <v>54.64352608236263</v>
      </c>
      <c r="F50" s="7">
        <f t="shared" si="10"/>
        <v>41.211845300951815</v>
      </c>
      <c r="G50" s="5">
        <f t="shared" si="11"/>
        <v>50</v>
      </c>
      <c r="H50" s="6">
        <f t="shared" si="12"/>
        <v>50.539176716612786</v>
      </c>
      <c r="I50" s="24">
        <f t="shared" si="6"/>
        <v>60.5217468287492</v>
      </c>
    </row>
    <row r="51" spans="1:9" ht="12.75">
      <c r="A51" s="17">
        <v>6.8</v>
      </c>
      <c r="C51" s="6">
        <f t="shared" si="7"/>
        <v>48.03012099922653</v>
      </c>
      <c r="D51" s="7">
        <f t="shared" si="9"/>
        <v>53.499848966747265</v>
      </c>
      <c r="E51" s="7">
        <f t="shared" si="8"/>
        <v>54.58485542471757</v>
      </c>
      <c r="F51" s="7">
        <f t="shared" si="10"/>
        <v>41.211845300951815</v>
      </c>
      <c r="G51" s="5">
        <f t="shared" si="11"/>
        <v>50</v>
      </c>
      <c r="H51" s="6">
        <f t="shared" si="12"/>
        <v>50.539176716612786</v>
      </c>
      <c r="I51" s="24">
        <f t="shared" si="6"/>
        <v>60.2283935405239</v>
      </c>
    </row>
    <row r="52" spans="1:9" ht="12.75">
      <c r="A52" s="17">
        <v>7</v>
      </c>
      <c r="C52" s="6">
        <f t="shared" si="7"/>
        <v>47.77833845306612</v>
      </c>
      <c r="D52" s="7">
        <f t="shared" si="9"/>
        <v>53.499848966747265</v>
      </c>
      <c r="E52" s="7">
        <f t="shared" si="8"/>
        <v>54.530437506252326</v>
      </c>
      <c r="F52" s="7">
        <f t="shared" si="10"/>
        <v>41.211845300951815</v>
      </c>
      <c r="G52" s="5">
        <f t="shared" si="11"/>
        <v>50</v>
      </c>
      <c r="H52" s="6">
        <f t="shared" si="12"/>
        <v>50.539176716612786</v>
      </c>
      <c r="I52" s="24">
        <f t="shared" si="6"/>
        <v>59.9563039481977</v>
      </c>
    </row>
    <row r="53" spans="1:9" ht="12.75">
      <c r="A53" s="17">
        <v>7.2</v>
      </c>
      <c r="C53" s="6">
        <f t="shared" si="7"/>
        <v>47.533649324725886</v>
      </c>
      <c r="D53" s="7">
        <f t="shared" si="9"/>
        <v>53.499848966747265</v>
      </c>
      <c r="E53" s="7">
        <f t="shared" si="8"/>
        <v>54.47988380164618</v>
      </c>
      <c r="F53" s="7">
        <f t="shared" si="10"/>
        <v>41.211845300951815</v>
      </c>
      <c r="G53" s="5">
        <f t="shared" si="11"/>
        <v>50</v>
      </c>
      <c r="H53" s="6">
        <f t="shared" si="12"/>
        <v>50.539176716612786</v>
      </c>
      <c r="I53" s="24">
        <f t="shared" si="6"/>
        <v>59.703535425166976</v>
      </c>
    </row>
    <row r="54" spans="1:9" ht="12.75">
      <c r="A54" s="17">
        <v>7.4</v>
      </c>
      <c r="C54" s="6">
        <f t="shared" si="7"/>
        <v>47.29566485873173</v>
      </c>
      <c r="D54" s="7">
        <f t="shared" si="9"/>
        <v>53.499848966747265</v>
      </c>
      <c r="E54" s="7">
        <f t="shared" si="8"/>
        <v>54.4328478483268</v>
      </c>
      <c r="F54" s="7">
        <f t="shared" si="10"/>
        <v>41.211845300951815</v>
      </c>
      <c r="G54" s="5">
        <f t="shared" si="11"/>
        <v>50</v>
      </c>
      <c r="H54" s="6">
        <f t="shared" si="12"/>
        <v>50.539176716612786</v>
      </c>
      <c r="I54" s="24">
        <f t="shared" si="6"/>
        <v>59.468355658570076</v>
      </c>
    </row>
    <row r="55" spans="1:9" ht="12.75">
      <c r="A55" s="17">
        <v>7.6</v>
      </c>
      <c r="C55" s="6">
        <f t="shared" si="7"/>
        <v>47.06402740773543</v>
      </c>
      <c r="D55" s="7">
        <f t="shared" si="9"/>
        <v>53.499848966747265</v>
      </c>
      <c r="E55" s="7">
        <f t="shared" si="8"/>
        <v>54.38902005254291</v>
      </c>
      <c r="F55" s="7">
        <f t="shared" si="10"/>
        <v>41.211845300951815</v>
      </c>
      <c r="G55" s="5">
        <f t="shared" si="11"/>
        <v>50</v>
      </c>
      <c r="H55" s="6">
        <f t="shared" si="12"/>
        <v>50.539176716612786</v>
      </c>
      <c r="I55" s="24">
        <f t="shared" si="6"/>
        <v>59.24921667965062</v>
      </c>
    </row>
    <row r="56" spans="1:9" ht="12.75">
      <c r="A56" s="17">
        <v>7.8</v>
      </c>
      <c r="C56" s="6">
        <f t="shared" si="7"/>
        <v>46.83840719954165</v>
      </c>
      <c r="D56" s="7">
        <f t="shared" si="9"/>
        <v>53.499848966747265</v>
      </c>
      <c r="E56" s="7">
        <f t="shared" si="8"/>
        <v>54.34812320848793</v>
      </c>
      <c r="F56" s="7">
        <f t="shared" si="10"/>
        <v>41.211845300951815</v>
      </c>
      <c r="G56" s="5">
        <f t="shared" si="11"/>
        <v>50</v>
      </c>
      <c r="H56" s="6">
        <f t="shared" si="12"/>
        <v>50.539176716612786</v>
      </c>
      <c r="I56" s="24">
        <f t="shared" si="6"/>
        <v>59.0447324593757</v>
      </c>
    </row>
    <row r="57" spans="1:9" ht="12.75">
      <c r="A57" s="17">
        <v>8</v>
      </c>
      <c r="C57" s="6">
        <f t="shared" si="7"/>
        <v>46.61849951351239</v>
      </c>
      <c r="D57" s="7">
        <f t="shared" si="9"/>
        <v>53.499848966747265</v>
      </c>
      <c r="E57" s="7">
        <f t="shared" si="8"/>
        <v>54.309908623524585</v>
      </c>
      <c r="F57" s="7">
        <f t="shared" si="10"/>
        <v>41.211845300951815</v>
      </c>
      <c r="G57" s="5">
        <f t="shared" si="11"/>
        <v>50</v>
      </c>
      <c r="H57" s="6">
        <f t="shared" si="12"/>
        <v>50.539176716612786</v>
      </c>
      <c r="I57" s="24">
        <f t="shared" si="6"/>
        <v>58.85365953455899</v>
      </c>
    </row>
  </sheetData>
  <sheetProtection password="F661" sheet="1" objects="1" scenarios="1" selectLockedCells="1"/>
  <mergeCells count="2">
    <mergeCell ref="A1:P1"/>
    <mergeCell ref="I2:I3"/>
  </mergeCells>
  <dataValidations count="1">
    <dataValidation type="whole" allowBlank="1" showInputMessage="1" showErrorMessage="1" prompt="Gyldig verdi 0 og 1 (AV og PÅ)" sqref="C6:I6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Sør-Trøndelag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Vik</dc:creator>
  <cp:keywords/>
  <dc:description/>
  <cp:lastModifiedBy>Arne Vik</cp:lastModifiedBy>
  <dcterms:created xsi:type="dcterms:W3CDTF">2007-02-13T16:03:56Z</dcterms:created>
  <dcterms:modified xsi:type="dcterms:W3CDTF">2009-09-30T17:15:17Z</dcterms:modified>
  <cp:category/>
  <cp:version/>
  <cp:contentType/>
  <cp:contentStatus/>
</cp:coreProperties>
</file>