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334" activeTab="0"/>
  </bookViews>
  <sheets>
    <sheet name="LEVERT" sheetId="1" r:id="rId1"/>
    <sheet name="95-03" sheetId="2" r:id="rId2"/>
  </sheets>
  <definedNames>
    <definedName name="_1.halvår">'LEVERT'!$M$2</definedName>
    <definedName name="_1.kvartal">'LEVERT'!$G$2</definedName>
    <definedName name="_2.kvartal">'LEVERT'!$H$2</definedName>
    <definedName name="_3.kvartal">'LEVERT'!$I$2</definedName>
    <definedName name="_4.kvartal">'LEVERT'!$J$2</definedName>
    <definedName name="Imp">'LEVERT'!$A$2</definedName>
    <definedName name="Kl">'LEVERT'!$E$2</definedName>
    <definedName name="Klasse">'LEVERT'!$E$2</definedName>
    <definedName name="Modell">'LEVERT'!$C$2</definedName>
    <definedName name="Print_Title">'LEVERT'!$A$1:$K$2</definedName>
    <definedName name="Pris">'LEVERT'!$F$2</definedName>
    <definedName name="Prod">'LEVERT'!$B$2</definedName>
    <definedName name="Sum">'LEVERT'!$K$2</definedName>
    <definedName name="Total">'LEVERT'!$N$2</definedName>
    <definedName name="Type">'LEVERT'!$D$2</definedName>
    <definedName name="_xlnm.Print_Area" localSheetId="1">'95-03'!$A$1:$I$65</definedName>
    <definedName name="_xlnm.Print_Area" localSheetId="0">'LEVERT'!$A$1:$L$363</definedName>
    <definedName name="_xlnm.Print_Titles" localSheetId="0">'LEVERT'!$1:$2</definedName>
    <definedName name="EXTRACT" localSheetId="0">'LEVERT'!$A$351:$O$351</definedName>
    <definedName name="CRITERIA" localSheetId="0">'LEVERT'!$E$348:$F$350</definedName>
  </definedNames>
  <calcPr fullCalcOnLoad="1"/>
</workbook>
</file>

<file path=xl/sharedStrings.xml><?xml version="1.0" encoding="utf-8"?>
<sst xmlns="http://schemas.openxmlformats.org/spreadsheetml/2006/main" count="1113" uniqueCount="341">
  <si>
    <t>AudioTek</t>
  </si>
  <si>
    <t>Audiotronics</t>
  </si>
  <si>
    <t>AurisMed</t>
  </si>
  <si>
    <t>Gewa</t>
  </si>
  <si>
    <t>Medisan</t>
  </si>
  <si>
    <t>Oticon</t>
  </si>
  <si>
    <t>Phonak</t>
  </si>
  <si>
    <t>Starkey</t>
  </si>
  <si>
    <t>sum</t>
  </si>
  <si>
    <t>Imp</t>
  </si>
  <si>
    <t>Prod</t>
  </si>
  <si>
    <t>Modell</t>
  </si>
  <si>
    <t>Type</t>
  </si>
  <si>
    <t xml:space="preserve">Pris </t>
  </si>
  <si>
    <t>1.kvartal</t>
  </si>
  <si>
    <t>2.kvartal</t>
  </si>
  <si>
    <t>3.kvartal</t>
  </si>
  <si>
    <t>4.kvartal</t>
  </si>
  <si>
    <t>Sum</t>
  </si>
  <si>
    <t>Pris</t>
  </si>
  <si>
    <t>m mva</t>
  </si>
  <si>
    <t>antall</t>
  </si>
  <si>
    <t>u mva</t>
  </si>
  <si>
    <t>AK</t>
  </si>
  <si>
    <t>HT</t>
  </si>
  <si>
    <t>STARTEC HA/49 2 C II</t>
  </si>
  <si>
    <t>BTE</t>
  </si>
  <si>
    <t>STARTEC ULTRA</t>
  </si>
  <si>
    <t>ITE</t>
  </si>
  <si>
    <t>STARTEC 700 CIC</t>
  </si>
  <si>
    <t>KAN</t>
  </si>
  <si>
    <t>DIXY/49</t>
  </si>
  <si>
    <t>DIXY/49 POWER</t>
  </si>
  <si>
    <t>sum AudioTek</t>
  </si>
  <si>
    <t>andel av total</t>
  </si>
  <si>
    <t>akkumulert sum</t>
  </si>
  <si>
    <t>AM</t>
  </si>
  <si>
    <t>RES</t>
  </si>
  <si>
    <t>UNI</t>
  </si>
  <si>
    <t>SOUND F/X 4 P eller P PRO</t>
  </si>
  <si>
    <t>SOUND F/X CUSTOM</t>
  </si>
  <si>
    <t>SOUND F/X 4 eller PRO</t>
  </si>
  <si>
    <t>ICON AOHP +4 D</t>
  </si>
  <si>
    <t>ICON AOHP +4</t>
  </si>
  <si>
    <t>US80-S</t>
  </si>
  <si>
    <t>VT</t>
  </si>
  <si>
    <t>sum AurisMed</t>
  </si>
  <si>
    <t>AT</t>
  </si>
  <si>
    <t>SIE</t>
  </si>
  <si>
    <t>PRISMA CT</t>
  </si>
  <si>
    <t>PRISMA CIC</t>
  </si>
  <si>
    <t>PRISMA IT</t>
  </si>
  <si>
    <t>SIGNIA</t>
  </si>
  <si>
    <t>sum Audiotronics</t>
  </si>
  <si>
    <t>BT</t>
  </si>
  <si>
    <t>PH</t>
  </si>
  <si>
    <t>D21</t>
  </si>
  <si>
    <t>46 (S46-O/OL)</t>
  </si>
  <si>
    <t>D11 CIC</t>
  </si>
  <si>
    <t>sum Beltone</t>
  </si>
  <si>
    <t>GW</t>
  </si>
  <si>
    <t>BF</t>
  </si>
  <si>
    <t>sum Gewa</t>
  </si>
  <si>
    <t>WX</t>
  </si>
  <si>
    <t>P8X</t>
  </si>
  <si>
    <t>P8</t>
  </si>
  <si>
    <t>P38</t>
  </si>
  <si>
    <t>A3</t>
  </si>
  <si>
    <t>sum Medisan</t>
  </si>
  <si>
    <t>OT</t>
  </si>
  <si>
    <t>DIGIFOCUS II COMPACT POWER</t>
  </si>
  <si>
    <t>380 P / 390 PL</t>
  </si>
  <si>
    <t>I 22 P COMMUNICARE m/T</t>
  </si>
  <si>
    <t>P 11 P</t>
  </si>
  <si>
    <t>KRP</t>
  </si>
  <si>
    <t>sum Oticon</t>
  </si>
  <si>
    <t>PK</t>
  </si>
  <si>
    <t>CLARO 21dAZ</t>
  </si>
  <si>
    <t>CLARO 211dAZ</t>
  </si>
  <si>
    <t>CLARO 22</t>
  </si>
  <si>
    <t>SONOFORTE P3 AZ</t>
  </si>
  <si>
    <t>SUPERFRONT PP-C-L-4</t>
  </si>
  <si>
    <t>NOVOFORTE E4</t>
  </si>
  <si>
    <t>PICONET P2</t>
  </si>
  <si>
    <t>sum Phonak</t>
  </si>
  <si>
    <t>DX</t>
  </si>
  <si>
    <t>163 D DANALOGIC</t>
  </si>
  <si>
    <t>107-2</t>
  </si>
  <si>
    <t>sum GN ReSound</t>
  </si>
  <si>
    <t>ST</t>
  </si>
  <si>
    <t>A675 SMART AV</t>
  </si>
  <si>
    <t>sum Starkey</t>
  </si>
  <si>
    <t>Høreapparater totalt, alle importører</t>
  </si>
  <si>
    <t>siste kv</t>
  </si>
  <si>
    <t>Bak øret</t>
  </si>
  <si>
    <t>I øret</t>
  </si>
  <si>
    <t>Kanal</t>
  </si>
  <si>
    <t>Kroppsbåret</t>
  </si>
  <si>
    <t>Andre</t>
  </si>
  <si>
    <t>Sum høreapparater</t>
  </si>
  <si>
    <t>Andel</t>
  </si>
  <si>
    <t>av sum</t>
  </si>
  <si>
    <t>Andre, blandede klasser</t>
  </si>
  <si>
    <t>Antall dyre apparater</t>
  </si>
  <si>
    <t>&gt;3700</t>
  </si>
  <si>
    <t>Andel digitale apparater</t>
  </si>
  <si>
    <t xml:space="preserve">Antall modeller på lista </t>
  </si>
  <si>
    <t>av antall</t>
  </si>
  <si>
    <t>De 10 mest solgte modellene:</t>
  </si>
  <si>
    <t>siste kv.</t>
  </si>
  <si>
    <t>1:Velg Data,Filter, Avansert</t>
  </si>
  <si>
    <t>2: Skriv inn Listeområde A1:N204 e.l</t>
  </si>
  <si>
    <t>3: Skriv inn Vilkårsområde E335:F337</t>
  </si>
  <si>
    <t>ReSound</t>
  </si>
  <si>
    <r>
      <t xml:space="preserve">5: Viktig: Velg </t>
    </r>
    <r>
      <rPr>
        <b/>
        <sz val="8.5"/>
        <rFont val="MS Sans Serif"/>
        <family val="0"/>
      </rPr>
      <t>Kopier til annen posisjon!</t>
    </r>
  </si>
  <si>
    <t>Beltone</t>
  </si>
  <si>
    <t>6: Etter kopiering sorteres på aktuell kolonne (H,I,J,K)</t>
  </si>
  <si>
    <t>4: Skriv inn Kopier til A340:N340 e.l</t>
  </si>
  <si>
    <t>De 10 mest solgte modellene</t>
  </si>
  <si>
    <t>&gt;0</t>
  </si>
  <si>
    <t>SIGNIA CIC</t>
  </si>
  <si>
    <t>SIGNIA CT</t>
  </si>
  <si>
    <t>SIGNIA IT</t>
  </si>
  <si>
    <t>TCI COMBI</t>
  </si>
  <si>
    <t>STARTEC DX/49 6C VC</t>
  </si>
  <si>
    <t>NEXUS BTE</t>
  </si>
  <si>
    <t>NEXUS C</t>
  </si>
  <si>
    <t>NewTone 001</t>
  </si>
  <si>
    <t>DIGIFOCUS II ITE</t>
  </si>
  <si>
    <t>DIGIFOCUS ITE DIRECT</t>
  </si>
  <si>
    <t>Klasse 1: Analoge høreapparter uten propp</t>
  </si>
  <si>
    <t>Klasse 2: Analoge høreapparater med propp</t>
  </si>
  <si>
    <t>Klasse 3: Digitale høreapparater</t>
  </si>
  <si>
    <t xml:space="preserve">501/501 D/601 DANALOGIC </t>
  </si>
  <si>
    <t>CLARO 111dAZ</t>
  </si>
  <si>
    <t>CLARO 311dAZ</t>
  </si>
  <si>
    <t xml:space="preserve">PCIC </t>
  </si>
  <si>
    <t>SIGNIA S</t>
  </si>
  <si>
    <t>sum Medus</t>
  </si>
  <si>
    <t>Altair BTE</t>
  </si>
  <si>
    <t>Altair ITC</t>
  </si>
  <si>
    <t>Natura 2SE BTE</t>
  </si>
  <si>
    <t>Natura 2SE ITC</t>
  </si>
  <si>
    <t>MU</t>
  </si>
  <si>
    <t>MI</t>
  </si>
  <si>
    <t>SO</t>
  </si>
  <si>
    <t>Natura 2SE ITE</t>
  </si>
  <si>
    <t>DIGIFOCUS II SUPER POWER</t>
  </si>
  <si>
    <t>Medus</t>
  </si>
  <si>
    <t>Klasse</t>
  </si>
  <si>
    <t>Altair CIC</t>
  </si>
  <si>
    <t>DIGIFOCUS II COMPACT</t>
  </si>
  <si>
    <t>DIGIFOCUS II COMPACT DIRECT</t>
  </si>
  <si>
    <t>Natura 2SE CIC</t>
  </si>
  <si>
    <t>Altair ITE</t>
  </si>
  <si>
    <t>C8</t>
  </si>
  <si>
    <t>C18</t>
  </si>
  <si>
    <t>C9</t>
  </si>
  <si>
    <t>C19</t>
  </si>
  <si>
    <t>145 DFS</t>
  </si>
  <si>
    <t>181 CIC DANALOGIC</t>
  </si>
  <si>
    <t>CANTA 770-D</t>
  </si>
  <si>
    <t>CANTA 730</t>
  </si>
  <si>
    <t>CANTA 780-D</t>
  </si>
  <si>
    <t>CANTA 750-D</t>
  </si>
  <si>
    <t>STARTEC DX/ ULTRA 6C VC</t>
  </si>
  <si>
    <t xml:space="preserve">GEMINI A13 </t>
  </si>
  <si>
    <t>DIVA SD-9M</t>
  </si>
  <si>
    <t>DIVA SD-XM</t>
  </si>
  <si>
    <t>DIVA SD-CIC</t>
  </si>
  <si>
    <t>SIGNIA CS</t>
  </si>
  <si>
    <t>CLARO 11</t>
  </si>
  <si>
    <t>ADAPTO COMP P2</t>
  </si>
  <si>
    <t>ADAPTO COMP DIR</t>
  </si>
  <si>
    <t>ADAPTO COM PWR</t>
  </si>
  <si>
    <t>ADAPTO ITE</t>
  </si>
  <si>
    <t>ADAPTO CIC</t>
  </si>
  <si>
    <t>ADAPTO ITE DIRECT</t>
  </si>
  <si>
    <t>DIGIFOCUS CIC</t>
  </si>
  <si>
    <t>CANTA 710 CIC</t>
  </si>
  <si>
    <t>Altair MC</t>
  </si>
  <si>
    <t>A312 Gemini</t>
  </si>
  <si>
    <t>J13 AXENT</t>
  </si>
  <si>
    <t>PICOFORTE(C,PPSC,SC2,PP-C-L)</t>
  </si>
  <si>
    <t>163/173 DANASOUND</t>
  </si>
  <si>
    <t>151/501 DANASOUND</t>
  </si>
  <si>
    <t>ACTIVO /49 2C VC</t>
  </si>
  <si>
    <t>STARTEC DX/ 700 6C CIC</t>
  </si>
  <si>
    <t>A13 SMArT</t>
  </si>
  <si>
    <t>TRIANO 3</t>
  </si>
  <si>
    <t>TRIANO S</t>
  </si>
  <si>
    <t>TRIANO SP</t>
  </si>
  <si>
    <t>TRIANO CT</t>
  </si>
  <si>
    <t>B2</t>
  </si>
  <si>
    <t>B2-CIC</t>
  </si>
  <si>
    <t>ADAPTO ITE POWER</t>
  </si>
  <si>
    <t>Unison 2</t>
  </si>
  <si>
    <t>Unison 2 P</t>
  </si>
  <si>
    <t>Unison 4</t>
  </si>
  <si>
    <t>Unison 4 P</t>
  </si>
  <si>
    <t>B2X</t>
  </si>
  <si>
    <t>SILENT STAR</t>
  </si>
  <si>
    <t>Canta 450-D</t>
  </si>
  <si>
    <t>Canta 470-D</t>
  </si>
  <si>
    <t>Canta 430</t>
  </si>
  <si>
    <t>Canta 410</t>
  </si>
  <si>
    <t>SYMBIO 320</t>
  </si>
  <si>
    <t>SYMBIO 400</t>
  </si>
  <si>
    <t>SYMBIO 200</t>
  </si>
  <si>
    <t>SYMBIO 110</t>
  </si>
  <si>
    <t>SYMBIO 115</t>
  </si>
  <si>
    <t>B12</t>
  </si>
  <si>
    <t>B32</t>
  </si>
  <si>
    <t>ATLAS BTE</t>
  </si>
  <si>
    <t>ATLAS ITE</t>
  </si>
  <si>
    <t>ATLAS MIC/CIC</t>
  </si>
  <si>
    <t>Unison 2 C</t>
  </si>
  <si>
    <t>Unison 4 C</t>
  </si>
  <si>
    <t>SYMBIO 325/205</t>
  </si>
  <si>
    <t>TRIANO CS</t>
  </si>
  <si>
    <t>TRIANO CIC</t>
  </si>
  <si>
    <t>Oria O75D</t>
  </si>
  <si>
    <t>Lumina CIC</t>
  </si>
  <si>
    <t xml:space="preserve">BT </t>
  </si>
  <si>
    <t>Lumina MC</t>
  </si>
  <si>
    <t>Lumina  ITC</t>
  </si>
  <si>
    <t>Lumina ITE</t>
  </si>
  <si>
    <t>Lumina D61</t>
  </si>
  <si>
    <t>Lumina D71HP</t>
  </si>
  <si>
    <t>Lumina D71</t>
  </si>
  <si>
    <t>Oria O35</t>
  </si>
  <si>
    <t>Oria O25</t>
  </si>
  <si>
    <t>Oria O15</t>
  </si>
  <si>
    <t>Oria O35D</t>
  </si>
  <si>
    <t>Oria O45</t>
  </si>
  <si>
    <t>Oria O45D</t>
  </si>
  <si>
    <t>NewTone 002</t>
  </si>
  <si>
    <t>PRISMA BTE / P</t>
  </si>
  <si>
    <t>utgått</t>
  </si>
  <si>
    <t>Adesso CIC</t>
  </si>
  <si>
    <t>TRIANO IT</t>
  </si>
  <si>
    <t>sjekk prisen</t>
  </si>
  <si>
    <t>SUPERO 413 AZ</t>
  </si>
  <si>
    <t>SONOFORTE 331X/332X AZ</t>
  </si>
  <si>
    <t>PERSEO 111</t>
  </si>
  <si>
    <t>PERSEO 211</t>
  </si>
  <si>
    <t>PERSEO 311</t>
  </si>
  <si>
    <t>PERSEO 11</t>
  </si>
  <si>
    <t>CIC</t>
  </si>
  <si>
    <t>PERSEO 22</t>
  </si>
  <si>
    <t>PERSEO 12</t>
  </si>
  <si>
    <t>PERSEO 23 Daz</t>
  </si>
  <si>
    <t>MIKROZOOM P2 AZ</t>
  </si>
  <si>
    <t>sjekk antall 1.kv</t>
  </si>
  <si>
    <t>SUPERO 412</t>
  </si>
  <si>
    <t>SUPERO 411</t>
  </si>
  <si>
    <t>GEMINI Custom Made CIC</t>
  </si>
  <si>
    <t>GEMINI Custom Made KAN</t>
  </si>
  <si>
    <t>AXENT Custom Made CIC</t>
  </si>
  <si>
    <t>SMArT Custom Made CIC</t>
  </si>
  <si>
    <t>SMArT Custom Made KAN</t>
  </si>
  <si>
    <t>SMArT Digital CIC</t>
  </si>
  <si>
    <t>AXENT Custom Made KAN</t>
  </si>
  <si>
    <t>SMArT Digital KAN</t>
  </si>
  <si>
    <t>GAIA BTE</t>
  </si>
  <si>
    <t>GAIA ITE</t>
  </si>
  <si>
    <t>GAIA CIC</t>
  </si>
  <si>
    <t>SUMO XP</t>
  </si>
  <si>
    <t>3.-4. kv: digitale BTE</t>
  </si>
  <si>
    <t>1.-2. kv</t>
  </si>
  <si>
    <t>Conversa C</t>
  </si>
  <si>
    <t>Conversa</t>
  </si>
  <si>
    <t>Conversa Power</t>
  </si>
  <si>
    <t>GAIA BTE DIRECT</t>
  </si>
  <si>
    <t>GAIA ITE DIRECT</t>
  </si>
  <si>
    <t>ATLAS ITC</t>
  </si>
  <si>
    <t xml:space="preserve">Andre (ikke på kontrakt) </t>
  </si>
  <si>
    <t>ReSound AIR</t>
  </si>
  <si>
    <t>REX</t>
  </si>
  <si>
    <t>VOYAGE</t>
  </si>
  <si>
    <t>PRISMA TCI</t>
  </si>
  <si>
    <t>SIGNIA CT-TM</t>
  </si>
  <si>
    <t>TRIANO CT-TM</t>
  </si>
  <si>
    <t>ARISTA Custom</t>
  </si>
  <si>
    <t>MG</t>
  </si>
  <si>
    <t>DT</t>
  </si>
  <si>
    <t>BICROS</t>
  </si>
  <si>
    <t>CROS</t>
  </si>
  <si>
    <t>IT</t>
  </si>
  <si>
    <t>MEGAPOWER EVO</t>
  </si>
  <si>
    <t>QUANTUM EVO</t>
  </si>
  <si>
    <t>CM EVO</t>
  </si>
  <si>
    <t>sum Magmo</t>
  </si>
  <si>
    <t>SMILE/SMILE PLUS 400</t>
  </si>
  <si>
    <t>SMILE/SMILE PLUS 320/321</t>
  </si>
  <si>
    <t>SMILE/SMILE PLUS 200</t>
  </si>
  <si>
    <t>Flair 110</t>
  </si>
  <si>
    <t>Flair 400</t>
  </si>
  <si>
    <t>Flair 321</t>
  </si>
  <si>
    <t>Natura 3 BTE</t>
  </si>
  <si>
    <t>Natura 3 ITC</t>
  </si>
  <si>
    <t>Natura 2 CIC</t>
  </si>
  <si>
    <t>Digitale ITE/KAN</t>
  </si>
  <si>
    <t>Andre/ukjent</t>
  </si>
  <si>
    <t>Magmo</t>
  </si>
  <si>
    <t>CX/CXT/CXP</t>
  </si>
  <si>
    <t>AP</t>
  </si>
  <si>
    <t>VITAL ULTRA</t>
  </si>
  <si>
    <t>sum AudioPhoenix</t>
  </si>
  <si>
    <t>VITAL 49 4C MM II</t>
  </si>
  <si>
    <t>AudioPhoenix</t>
  </si>
  <si>
    <t>SMILE/SMILE PLUS 110</t>
  </si>
  <si>
    <t>SMILE/SMILE PLUS 100</t>
  </si>
  <si>
    <t>SMILE PLUS 120</t>
  </si>
  <si>
    <t>SMILE 205/325</t>
  </si>
  <si>
    <t>DIVA SD-19M</t>
  </si>
  <si>
    <t>Natura 3 ITE</t>
  </si>
  <si>
    <t>Natura 3 MC</t>
  </si>
  <si>
    <t>Natura 3 CIC</t>
  </si>
  <si>
    <t>ACTIVO AC/49 2C VC (II)</t>
  </si>
  <si>
    <t>PREMIO VC</t>
  </si>
  <si>
    <t>VITAL 700 CIC</t>
  </si>
  <si>
    <t>ACTIVO ULTRA (T II MM VC)</t>
  </si>
  <si>
    <t xml:space="preserve">Tinnitusmaskere m m </t>
  </si>
  <si>
    <t>T10/T11</t>
  </si>
  <si>
    <t>Deamo Tid</t>
  </si>
  <si>
    <t>SoundKiss</t>
  </si>
  <si>
    <t>&gt;400</t>
  </si>
  <si>
    <t>1995</t>
  </si>
  <si>
    <t>1996</t>
  </si>
  <si>
    <t>1997</t>
  </si>
  <si>
    <t>Beltone (Philips)</t>
  </si>
  <si>
    <t>ReSound (Danavox)</t>
  </si>
  <si>
    <t>andre</t>
  </si>
  <si>
    <t>andre:</t>
  </si>
  <si>
    <t>3M</t>
  </si>
  <si>
    <t>Norsk Audio</t>
  </si>
  <si>
    <t>Figurene kan merkes og skrives ut hver for seg</t>
  </si>
  <si>
    <t>hele 2003</t>
  </si>
  <si>
    <t>PRISMA TCI CT (ha og masker)</t>
  </si>
  <si>
    <t>PRISMA TCI IT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</si>
</sst>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0%"/>
    <numFmt numFmtId="177" formatCode="0.00%"/>
    <numFmt numFmtId="178" formatCode="d\.m\.yy"/>
    <numFmt numFmtId="179" formatCode="d\.mmm\.yy"/>
    <numFmt numFmtId="180" formatCode="d\.mmm"/>
    <numFmt numFmtId="181" formatCode="mmm\.yy"/>
    <numFmt numFmtId="182" formatCode="h:mm"/>
    <numFmt numFmtId="183" formatCode="h:mm:ss"/>
    <numFmt numFmtId="184" formatCode="d\.m\.yy\ h:mm"/>
    <numFmt numFmtId="185" formatCode="0.0"/>
    <numFmt numFmtId="186" formatCode="0.0\ %"/>
    <numFmt numFmtId="187" formatCode="0.0%"/>
    <numFmt numFmtId="188" formatCode="0.00000000"/>
    <numFmt numFmtId="189" formatCode="0.000%"/>
    <numFmt numFmtId="190" formatCode="0.0000%"/>
    <numFmt numFmtId="191" formatCode="&quot;Ja&quot;;&quot;Ja&quot;;&quot;Nei&quot;"/>
    <numFmt numFmtId="192" formatCode="&quot;Sann&quot;;&quot;Sann&quot;;&quot;Usann&quot;"/>
    <numFmt numFmtId="193" formatCode="&quot;På&quot;;&quot;På&quot;;&quot;Av&quot;"/>
    <numFmt numFmtId="194" formatCode="#,##0.0"/>
    <numFmt numFmtId="195" formatCode="#,##0.000"/>
    <numFmt numFmtId="196" formatCode="#,##0.00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.5"/>
      <name val="MS Sans Serif"/>
      <family val="2"/>
    </font>
    <font>
      <i/>
      <sz val="8.5"/>
      <name val="MS Sans Serif"/>
      <family val="2"/>
    </font>
    <font>
      <b/>
      <sz val="8.5"/>
      <name val="MS Sans Serif"/>
      <family val="0"/>
    </font>
    <font>
      <b/>
      <sz val="10"/>
      <name val="Arial"/>
      <family val="0"/>
    </font>
    <font>
      <sz val="7"/>
      <name val="MS Sans Serif"/>
      <family val="2"/>
    </font>
    <font>
      <sz val="8.5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sz val="8.5"/>
      <name val="Arial"/>
      <family val="0"/>
    </font>
    <font>
      <sz val="10"/>
      <name val="Times New Roman"/>
      <family val="1"/>
    </font>
    <font>
      <b/>
      <sz val="19.75"/>
      <name val="Arial"/>
      <family val="0"/>
    </font>
    <font>
      <sz val="16.5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185" fontId="5" fillId="0" borderId="3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187" fontId="5" fillId="0" borderId="0" xfId="17" applyNumberFormat="1" applyFont="1" applyBorder="1" applyAlignment="1">
      <alignment/>
    </xf>
    <xf numFmtId="187" fontId="5" fillId="0" borderId="11" xfId="17" applyNumberFormat="1" applyFont="1" applyBorder="1" applyAlignment="1">
      <alignment/>
    </xf>
    <xf numFmtId="187" fontId="5" fillId="0" borderId="0" xfId="17" applyNumberFormat="1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185" fontId="5" fillId="2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6" fontId="5" fillId="0" borderId="0" xfId="17" applyNumberFormat="1" applyFont="1" applyBorder="1" applyAlignment="1">
      <alignment/>
    </xf>
    <xf numFmtId="0" fontId="0" fillId="0" borderId="0" xfId="0" applyFont="1" applyAlignment="1">
      <alignment/>
    </xf>
    <xf numFmtId="20" fontId="5" fillId="2" borderId="0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187" fontId="9" fillId="0" borderId="0" xfId="17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" xfId="0" applyNumberFormat="1" applyFont="1" applyBorder="1" applyAlignment="1">
      <alignment/>
    </xf>
    <xf numFmtId="187" fontId="5" fillId="0" borderId="3" xfId="17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76" fontId="5" fillId="0" borderId="16" xfId="17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7" fontId="5" fillId="0" borderId="6" xfId="17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0" xfId="0" applyNumberFormat="1" applyFont="1" applyBorder="1" applyAlignment="1" quotePrefix="1">
      <alignment/>
    </xf>
    <xf numFmtId="1" fontId="5" fillId="0" borderId="6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187" fontId="5" fillId="0" borderId="2" xfId="17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1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9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18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1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2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24" xfId="0" applyNumberFormat="1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5" xfId="18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5" xfId="0" applyFont="1" applyBorder="1" applyAlignment="1">
      <alignment horizontal="right"/>
    </xf>
    <xf numFmtId="3" fontId="7" fillId="0" borderId="2" xfId="18" applyNumberFormat="1" applyFont="1" applyBorder="1" applyAlignment="1">
      <alignment/>
    </xf>
    <xf numFmtId="3" fontId="7" fillId="0" borderId="10" xfId="18" applyNumberFormat="1" applyFont="1" applyBorder="1" applyAlignment="1">
      <alignment/>
    </xf>
    <xf numFmtId="3" fontId="5" fillId="0" borderId="0" xfId="18" applyNumberFormat="1" applyFont="1" applyBorder="1" applyAlignment="1">
      <alignment/>
    </xf>
    <xf numFmtId="3" fontId="5" fillId="0" borderId="5" xfId="18" applyNumberFormat="1" applyFont="1" applyBorder="1" applyAlignment="1">
      <alignment/>
    </xf>
    <xf numFmtId="3" fontId="5" fillId="0" borderId="0" xfId="18" applyNumberFormat="1" applyFont="1" applyBorder="1" applyAlignment="1">
      <alignment/>
    </xf>
    <xf numFmtId="3" fontId="6" fillId="0" borderId="0" xfId="18" applyNumberFormat="1" applyFont="1" applyBorder="1" applyAlignment="1">
      <alignment/>
    </xf>
    <xf numFmtId="3" fontId="5" fillId="0" borderId="10" xfId="18" applyNumberFormat="1" applyFont="1" applyBorder="1" applyAlignment="1">
      <alignment/>
    </xf>
    <xf numFmtId="3" fontId="5" fillId="0" borderId="2" xfId="18" applyNumberFormat="1" applyFont="1" applyBorder="1" applyAlignment="1">
      <alignment/>
    </xf>
    <xf numFmtId="3" fontId="5" fillId="0" borderId="22" xfId="18" applyNumberFormat="1" applyFont="1" applyBorder="1" applyAlignment="1">
      <alignment/>
    </xf>
    <xf numFmtId="3" fontId="5" fillId="0" borderId="25" xfId="18" applyNumberFormat="1" applyFont="1" applyBorder="1" applyAlignment="1">
      <alignment/>
    </xf>
    <xf numFmtId="3" fontId="0" fillId="0" borderId="0" xfId="18" applyNumberFormat="1" applyAlignment="1">
      <alignment/>
    </xf>
    <xf numFmtId="3" fontId="5" fillId="0" borderId="0" xfId="18" applyNumberFormat="1" applyFont="1" applyBorder="1" applyAlignment="1">
      <alignment/>
    </xf>
    <xf numFmtId="3" fontId="5" fillId="0" borderId="0" xfId="18" applyNumberFormat="1" applyFont="1" applyBorder="1" applyAlignment="1">
      <alignment/>
    </xf>
    <xf numFmtId="3" fontId="5" fillId="0" borderId="6" xfId="18" applyNumberFormat="1" applyFont="1" applyFill="1" applyBorder="1" applyAlignment="1">
      <alignment/>
    </xf>
    <xf numFmtId="3" fontId="5" fillId="0" borderId="0" xfId="18" applyNumberFormat="1" applyFont="1" applyBorder="1" applyAlignment="1">
      <alignment horizontal="right"/>
    </xf>
    <xf numFmtId="3" fontId="5" fillId="0" borderId="5" xfId="18" applyNumberFormat="1" applyFont="1" applyBorder="1" applyAlignment="1">
      <alignment/>
    </xf>
    <xf numFmtId="3" fontId="5" fillId="0" borderId="26" xfId="18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 quotePrefix="1">
      <alignment horizontal="center"/>
    </xf>
    <xf numFmtId="0" fontId="5" fillId="2" borderId="5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" fontId="5" fillId="0" borderId="19" xfId="0" applyNumberFormat="1" applyFont="1" applyBorder="1" applyAlignment="1">
      <alignment/>
    </xf>
    <xf numFmtId="3" fontId="5" fillId="0" borderId="12" xfId="18" applyNumberFormat="1" applyFont="1" applyBorder="1" applyAlignment="1">
      <alignment horizontal="right"/>
    </xf>
    <xf numFmtId="187" fontId="5" fillId="0" borderId="11" xfId="17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6" xfId="18" applyNumberFormat="1" applyFont="1" applyBorder="1" applyAlignment="1">
      <alignment/>
    </xf>
    <xf numFmtId="187" fontId="5" fillId="0" borderId="28" xfId="17" applyNumberFormat="1" applyFont="1" applyBorder="1" applyAlignment="1">
      <alignment/>
    </xf>
    <xf numFmtId="187" fontId="9" fillId="0" borderId="6" xfId="17" applyNumberFormat="1" applyFont="1" applyBorder="1" applyAlignment="1">
      <alignment/>
    </xf>
    <xf numFmtId="0" fontId="5" fillId="0" borderId="3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18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0" xfId="17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15" fillId="0" borderId="8" xfId="0" applyFont="1" applyBorder="1" applyAlignment="1">
      <alignment/>
    </xf>
    <xf numFmtId="0" fontId="6" fillId="0" borderId="8" xfId="0" applyFont="1" applyBorder="1" applyAlignment="1" quotePrefix="1">
      <alignment horizontal="center"/>
    </xf>
    <xf numFmtId="0" fontId="5" fillId="0" borderId="29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8" xfId="18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6" fillId="0" borderId="33" xfId="0" applyFont="1" applyBorder="1" applyAlignment="1" quotePrefix="1">
      <alignment horizontal="center"/>
    </xf>
    <xf numFmtId="1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3" xfId="18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5" xfId="0" applyNumberFormat="1" applyFont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5" fillId="0" borderId="24" xfId="0" applyFont="1" applyBorder="1" applyAlignment="1">
      <alignment/>
    </xf>
  </cellXfs>
  <cellStyles count="6">
    <cellStyle name="Normal" xfId="0"/>
    <cellStyle name="Followed Hyperlink" xfId="15"/>
    <cellStyle name="Hyperlink" xfId="16"/>
    <cellStyle name="Percent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Hele 2003</a:t>
            </a:r>
          </a:p>
        </c:rich>
      </c:tx>
      <c:layout>
        <c:manualLayout>
          <c:xMode val="factor"/>
          <c:yMode val="factor"/>
          <c:x val="0.394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475"/>
          <c:y val="0.24925"/>
          <c:w val="0.2475"/>
          <c:h val="0.55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.0\ 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\ 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LEVERT!$C$279:$C$283</c:f>
              <c:strCache/>
            </c:strRef>
          </c:cat>
          <c:val>
            <c:numRef>
              <c:f>LEVERT!$K$279:$K$283</c:f>
              <c:numCache/>
            </c:numRef>
          </c:val>
        </c:ser>
        <c:firstSliceAng val="2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høreapparater
fordelt på leverandør
hele 2003</a:t>
            </a:r>
          </a:p>
        </c:rich>
      </c:tx>
      <c:layout>
        <c:manualLayout>
          <c:xMode val="factor"/>
          <c:yMode val="factor"/>
          <c:x val="0.298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17825"/>
          <c:w val="0.445"/>
          <c:h val="0.66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LEVERT!$C$325:$C$337</c:f>
              <c:strCache/>
            </c:strRef>
          </c:cat>
          <c:val>
            <c:numRef>
              <c:f>LEVERT!$K$325:$K$337</c:f>
              <c:numCache/>
            </c:numRef>
          </c:val>
        </c:ser>
        <c:firstSliceAng val="320"/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RTV-apparater pr år</a:t>
            </a:r>
          </a:p>
        </c:rich>
      </c:tx>
      <c:layout>
        <c:manualLayout>
          <c:xMode val="factor"/>
          <c:yMode val="factor"/>
          <c:x val="0.0042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'95-03'!$B$1</c:f>
              <c:strCache>
                <c:ptCount val="1"/>
                <c:pt idx="0">
                  <c:v>1995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'95-03'!$A$2:$A$13</c:f>
              <c:strCache/>
            </c:strRef>
          </c:cat>
          <c:val>
            <c:numRef>
              <c:f>'95-03'!$B$2:$B$13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'95-03'!$C$1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'95-03'!$A$2:$A$13</c:f>
              <c:strCache/>
            </c:strRef>
          </c:cat>
          <c:val>
            <c:numRef>
              <c:f>'95-03'!$C$2:$C$13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'95-03'!$D$1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'95-03'!$A$2:$A$13</c:f>
              <c:strCache/>
            </c:strRef>
          </c:cat>
          <c:val>
            <c:numRef>
              <c:f>'95-03'!$D$2:$D$13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'95-03'!$E$1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'95-03'!$A$2:$A$13</c:f>
              <c:strCache/>
            </c:strRef>
          </c:cat>
          <c:val>
            <c:numRef>
              <c:f>'95-03'!$E$2:$E$13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'95-03'!$F$1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'95-03'!$A$2:$A$13</c:f>
              <c:strCache/>
            </c:strRef>
          </c:cat>
          <c:val>
            <c:numRef>
              <c:f>'95-03'!$F$2:$F$13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'95-03'!$G$1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'95-03'!$A$2:$A$13</c:f>
              <c:strCache/>
            </c:strRef>
          </c:cat>
          <c:val>
            <c:numRef>
              <c:f>'95-03'!$G$2:$G$13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'95-03'!$H$1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'95-03'!$A$2:$A$13</c:f>
              <c:strCache/>
            </c:strRef>
          </c:cat>
          <c:val>
            <c:numRef>
              <c:f>'95-03'!$H$2:$H$13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'95-03'!$I$1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'95-03'!$A$2:$A$13</c:f>
              <c:strCache/>
            </c:strRef>
          </c:cat>
          <c:val>
            <c:numRef>
              <c:f>'95-03'!$I$2:$I$13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'95-03'!$J$1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'95-03'!$J$2:$J$13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32702"/>
        <c:axId val="20994319"/>
      </c:barChart>
      <c:catAx>
        <c:axId val="2332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94319"/>
        <c:crosses val="autoZero"/>
        <c:auto val="0"/>
        <c:lblOffset val="100"/>
        <c:noMultiLvlLbl val="0"/>
      </c:catAx>
      <c:valAx>
        <c:axId val="20994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27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725"/>
          <c:y val="0.281"/>
          <c:w val="0.10375"/>
          <c:h val="0.2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0.8105"/>
          <c:h val="0.9325"/>
        </c:manualLayout>
      </c:layout>
      <c:areaChart>
        <c:grouping val="percentStacked"/>
        <c:varyColors val="0"/>
        <c:ser>
          <c:idx val="0"/>
          <c:order val="0"/>
          <c:tx>
            <c:strRef>
              <c:f>'95-03'!$A$2</c:f>
              <c:strCache>
                <c:ptCount val="1"/>
                <c:pt idx="0">
                  <c:v>AudioTek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"/>
          <c:tx>
            <c:strRef>
              <c:f>'95-03'!$A$3</c:f>
              <c:strCache>
                <c:ptCount val="1"/>
                <c:pt idx="0">
                  <c:v>Audiotronics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2"/>
          <c:tx>
            <c:strRef>
              <c:f>'95-03'!$A$4</c:f>
              <c:strCache>
                <c:ptCount val="1"/>
                <c:pt idx="0">
                  <c:v>AurisMed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3"/>
          <c:tx>
            <c:strRef>
              <c:f>'95-03'!$A$5</c:f>
              <c:strCache>
                <c:ptCount val="1"/>
                <c:pt idx="0">
                  <c:v>Gewa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4"/>
          <c:tx>
            <c:strRef>
              <c:f>'95-03'!$A$6</c:f>
              <c:strCache>
                <c:ptCount val="1"/>
                <c:pt idx="0">
                  <c:v>Medisan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5"/>
          <c:tx>
            <c:strRef>
              <c:f>'95-03'!$A$7</c:f>
              <c:strCache>
                <c:ptCount val="1"/>
                <c:pt idx="0">
                  <c:v>Oticon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'95-03'!$A$8</c:f>
              <c:strCache>
                <c:ptCount val="1"/>
                <c:pt idx="0">
                  <c:v>Beltone (Philips)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7"/>
          <c:tx>
            <c:strRef>
              <c:f>'95-03'!$A$9</c:f>
              <c:strCache>
                <c:ptCount val="1"/>
                <c:pt idx="0">
                  <c:v>Phonak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8"/>
          <c:tx>
            <c:strRef>
              <c:f>'95-03'!$A$10</c:f>
              <c:strCache>
                <c:ptCount val="1"/>
                <c:pt idx="0">
                  <c:v>ReSound (Danavox)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'95-03'!$B$10:$J$10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9"/>
          <c:tx>
            <c:strRef>
              <c:f>'95-03'!$A$11</c:f>
              <c:strCache>
                <c:ptCount val="1"/>
                <c:pt idx="0">
                  <c:v>Starkey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'95-03'!$B$11:$J$11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0"/>
          <c:tx>
            <c:strRef>
              <c:f>'95-03'!$A$12</c:f>
              <c:strCache>
                <c:ptCount val="1"/>
                <c:pt idx="0">
                  <c:v>andre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'95-03'!$B$12:$J$12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4731144"/>
        <c:axId val="22818249"/>
      </c:area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18249"/>
        <c:crosses val="autoZero"/>
        <c:auto val="0"/>
        <c:lblOffset val="100"/>
        <c:noMultiLvlLbl val="0"/>
      </c:catAx>
      <c:valAx>
        <c:axId val="22818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31144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1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Totalt antall RTV-apparater pr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35"/>
          <c:w val="0.967"/>
          <c:h val="0.89275"/>
        </c:manualLayout>
      </c:layout>
      <c:barChart>
        <c:barDir val="col"/>
        <c:grouping val="clustered"/>
        <c:varyColors val="0"/>
        <c:ser>
          <c:idx val="1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'95-03'!$B$1:$J$1</c:f>
              <c:strCache/>
            </c:strRef>
          </c:cat>
          <c:val>
            <c:numRef>
              <c:f>'95-03'!$B$13:$J$13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037650"/>
        <c:axId val="36338851"/>
      </c:barChart>
      <c:catAx>
        <c:axId val="4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8851"/>
        <c:crosses val="autoZero"/>
        <c:auto val="1"/>
        <c:lblOffset val="100"/>
        <c:noMultiLvlLbl val="0"/>
      </c:catAx>
      <c:valAx>
        <c:axId val="36338851"/>
        <c:scaling>
          <c:orientation val="minMax"/>
          <c:max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650"/>
        <c:crossesAt val="1"/>
        <c:crossBetween val="between"/>
        <c:dispUnits/>
        <c:majorUnit val="10000"/>
        <c:minorUnit val="10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284</xdr:row>
      <xdr:rowOff>9525</xdr:rowOff>
    </xdr:from>
    <xdr:to>
      <xdr:col>6</xdr:col>
      <xdr:colOff>457200</xdr:colOff>
      <xdr:row>296</xdr:row>
      <xdr:rowOff>38100</xdr:rowOff>
    </xdr:to>
    <xdr:graphicFrame>
      <xdr:nvGraphicFramePr>
        <xdr:cNvPr id="1" name="Chart 8"/>
        <xdr:cNvGraphicFramePr/>
      </xdr:nvGraphicFramePr>
      <xdr:xfrm>
        <a:off x="28575" y="38404800"/>
        <a:ext cx="41529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306</xdr:row>
      <xdr:rowOff>38100</xdr:rowOff>
    </xdr:from>
    <xdr:to>
      <xdr:col>6</xdr:col>
      <xdr:colOff>466725</xdr:colOff>
      <xdr:row>323</xdr:row>
      <xdr:rowOff>133350</xdr:rowOff>
    </xdr:to>
    <xdr:graphicFrame>
      <xdr:nvGraphicFramePr>
        <xdr:cNvPr id="2" name="Chart 9"/>
        <xdr:cNvGraphicFramePr/>
      </xdr:nvGraphicFramePr>
      <xdr:xfrm>
        <a:off x="19050" y="41681400"/>
        <a:ext cx="41719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66675</xdr:rowOff>
    </xdr:from>
    <xdr:to>
      <xdr:col>8</xdr:col>
      <xdr:colOff>552450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2990850"/>
        <a:ext cx="58674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46</xdr:row>
      <xdr:rowOff>142875</xdr:rowOff>
    </xdr:from>
    <xdr:to>
      <xdr:col>8</xdr:col>
      <xdr:colOff>561975</xdr:colOff>
      <xdr:row>64</xdr:row>
      <xdr:rowOff>133350</xdr:rowOff>
    </xdr:to>
    <xdr:graphicFrame>
      <xdr:nvGraphicFramePr>
        <xdr:cNvPr id="2" name="Chart 2"/>
        <xdr:cNvGraphicFramePr/>
      </xdr:nvGraphicFramePr>
      <xdr:xfrm>
        <a:off x="28575" y="7572375"/>
        <a:ext cx="5857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65</xdr:row>
      <xdr:rowOff>57150</xdr:rowOff>
    </xdr:from>
    <xdr:to>
      <xdr:col>8</xdr:col>
      <xdr:colOff>561975</xdr:colOff>
      <xdr:row>90</xdr:row>
      <xdr:rowOff>95250</xdr:rowOff>
    </xdr:to>
    <xdr:graphicFrame>
      <xdr:nvGraphicFramePr>
        <xdr:cNvPr id="3" name="Chart 3"/>
        <xdr:cNvGraphicFramePr/>
      </xdr:nvGraphicFramePr>
      <xdr:xfrm>
        <a:off x="9525" y="10563225"/>
        <a:ext cx="58769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6"/>
  <sheetViews>
    <sheetView tabSelected="1" workbookViewId="0" topLeftCell="A1">
      <pane ySplit="2" topLeftCell="BM272" activePane="bottomLeft" state="frozen"/>
      <selection pane="topLeft" activeCell="A1" sqref="A1"/>
      <selection pane="bottomLeft" activeCell="B283" sqref="B283"/>
    </sheetView>
  </sheetViews>
  <sheetFormatPr defaultColWidth="11.421875" defaultRowHeight="12.75"/>
  <cols>
    <col min="1" max="1" width="4.140625" style="6" customWidth="1"/>
    <col min="2" max="2" width="4.140625" style="7" customWidth="1"/>
    <col min="3" max="3" width="30.57421875" style="7" customWidth="1"/>
    <col min="4" max="4" width="4.8515625" style="8" customWidth="1"/>
    <col min="5" max="5" width="6.57421875" style="8" customWidth="1"/>
    <col min="6" max="6" width="5.57421875" style="11" customWidth="1"/>
    <col min="7" max="7" width="7.421875" style="9" customWidth="1"/>
    <col min="8" max="8" width="7.421875" style="26" customWidth="1"/>
    <col min="9" max="9" width="6.8515625" style="26" customWidth="1"/>
    <col min="10" max="10" width="7.7109375" style="26" customWidth="1"/>
    <col min="11" max="11" width="6.140625" style="44" customWidth="1"/>
    <col min="12" max="12" width="6.8515625" style="10" customWidth="1"/>
    <col min="13" max="13" width="9.57421875" style="158" customWidth="1"/>
    <col min="14" max="14" width="10.140625" style="10" customWidth="1"/>
    <col min="15" max="16" width="9.140625" style="9" customWidth="1"/>
    <col min="17" max="20" width="9.140625" style="53" customWidth="1"/>
    <col min="21" max="16384" width="9.140625" style="9" customWidth="1"/>
  </cols>
  <sheetData>
    <row r="1" spans="1:20" s="113" customFormat="1" ht="10.5">
      <c r="A1" s="109" t="s">
        <v>9</v>
      </c>
      <c r="B1" s="110" t="s">
        <v>10</v>
      </c>
      <c r="C1" s="110" t="s">
        <v>11</v>
      </c>
      <c r="D1" s="111" t="s">
        <v>12</v>
      </c>
      <c r="E1" s="111" t="s">
        <v>149</v>
      </c>
      <c r="F1" s="112" t="s">
        <v>13</v>
      </c>
      <c r="G1" s="113" t="s">
        <v>14</v>
      </c>
      <c r="H1" s="113" t="s">
        <v>15</v>
      </c>
      <c r="I1" s="113" t="s">
        <v>16</v>
      </c>
      <c r="J1" s="113" t="s">
        <v>17</v>
      </c>
      <c r="K1" s="114" t="s">
        <v>18</v>
      </c>
      <c r="L1" s="115" t="s">
        <v>19</v>
      </c>
      <c r="M1" s="156"/>
      <c r="N1" s="115"/>
      <c r="O1" s="116"/>
      <c r="Q1" s="117"/>
      <c r="R1" s="118"/>
      <c r="S1" s="119"/>
      <c r="T1" s="117"/>
    </row>
    <row r="2" spans="1:20" s="124" customFormat="1" ht="10.5">
      <c r="A2" s="120"/>
      <c r="B2" s="121"/>
      <c r="C2" s="121"/>
      <c r="D2" s="122"/>
      <c r="E2" s="122"/>
      <c r="F2" s="123" t="s">
        <v>20</v>
      </c>
      <c r="G2" s="124" t="s">
        <v>21</v>
      </c>
      <c r="H2" s="124" t="s">
        <v>21</v>
      </c>
      <c r="I2" s="124" t="s">
        <v>21</v>
      </c>
      <c r="J2" s="124" t="s">
        <v>21</v>
      </c>
      <c r="K2" s="125" t="s">
        <v>21</v>
      </c>
      <c r="L2" s="126" t="s">
        <v>22</v>
      </c>
      <c r="M2" s="157"/>
      <c r="N2" s="126"/>
      <c r="O2" s="116"/>
      <c r="Q2" s="127"/>
      <c r="R2" s="128"/>
      <c r="S2" s="128"/>
      <c r="T2" s="128"/>
    </row>
    <row r="4" spans="1:12" ht="10.5">
      <c r="A4" s="6" t="s">
        <v>23</v>
      </c>
      <c r="B4" s="7" t="s">
        <v>24</v>
      </c>
      <c r="C4" s="7" t="s">
        <v>186</v>
      </c>
      <c r="D4" s="8" t="s">
        <v>26</v>
      </c>
      <c r="E4" s="8">
        <v>3</v>
      </c>
      <c r="F4" s="11">
        <f aca="true" t="shared" si="0" ref="F4:F11">L4*1.24</f>
        <v>5270</v>
      </c>
      <c r="G4" s="9">
        <v>198</v>
      </c>
      <c r="K4" s="44">
        <f>SUM(G4:J4)</f>
        <v>198</v>
      </c>
      <c r="L4" s="10">
        <v>4250</v>
      </c>
    </row>
    <row r="5" spans="1:12" ht="10.5">
      <c r="A5" s="6" t="s">
        <v>23</v>
      </c>
      <c r="B5" s="7" t="s">
        <v>24</v>
      </c>
      <c r="C5" s="7" t="s">
        <v>124</v>
      </c>
      <c r="D5" s="8" t="s">
        <v>26</v>
      </c>
      <c r="E5" s="27">
        <v>3</v>
      </c>
      <c r="F5" s="11">
        <f t="shared" si="0"/>
        <v>5400.2</v>
      </c>
      <c r="G5" s="9">
        <v>101</v>
      </c>
      <c r="H5" s="9"/>
      <c r="I5" s="9"/>
      <c r="J5" s="9"/>
      <c r="K5" s="83">
        <f>G5+H5+I5+J5</f>
        <v>101</v>
      </c>
      <c r="L5" s="28">
        <v>4355</v>
      </c>
    </row>
    <row r="6" spans="1:12" ht="10.5">
      <c r="A6" s="6" t="s">
        <v>23</v>
      </c>
      <c r="B6" s="7" t="s">
        <v>24</v>
      </c>
      <c r="C6" s="7" t="s">
        <v>25</v>
      </c>
      <c r="D6" s="8" t="s">
        <v>26</v>
      </c>
      <c r="E6" s="27">
        <v>3</v>
      </c>
      <c r="F6" s="11">
        <f>L6*1.24</f>
        <v>4947.6</v>
      </c>
      <c r="G6" s="9">
        <v>22</v>
      </c>
      <c r="I6" s="9"/>
      <c r="K6" s="44">
        <f aca="true" t="shared" si="1" ref="K6:K11">G6+H6+I6+J6</f>
        <v>22</v>
      </c>
      <c r="L6" s="10">
        <v>3990</v>
      </c>
    </row>
    <row r="7" spans="1:12" ht="10.5">
      <c r="A7" s="6" t="s">
        <v>23</v>
      </c>
      <c r="B7" s="7" t="s">
        <v>24</v>
      </c>
      <c r="C7" s="7" t="s">
        <v>32</v>
      </c>
      <c r="D7" s="8" t="s">
        <v>26</v>
      </c>
      <c r="E7" s="27">
        <v>1</v>
      </c>
      <c r="F7" s="11">
        <f t="shared" si="0"/>
        <v>3348</v>
      </c>
      <c r="G7" s="9">
        <v>22</v>
      </c>
      <c r="I7" s="9"/>
      <c r="K7" s="44">
        <f t="shared" si="1"/>
        <v>22</v>
      </c>
      <c r="L7" s="10">
        <v>2700</v>
      </c>
    </row>
    <row r="8" spans="1:12" ht="10.5">
      <c r="A8" s="6" t="s">
        <v>23</v>
      </c>
      <c r="B8" s="7" t="s">
        <v>24</v>
      </c>
      <c r="C8" s="7" t="s">
        <v>31</v>
      </c>
      <c r="D8" s="8" t="s">
        <v>26</v>
      </c>
      <c r="E8" s="27">
        <v>1</v>
      </c>
      <c r="F8" s="11">
        <f t="shared" si="0"/>
        <v>3348</v>
      </c>
      <c r="G8" s="9">
        <v>18</v>
      </c>
      <c r="I8" s="9"/>
      <c r="K8" s="44">
        <f t="shared" si="1"/>
        <v>18</v>
      </c>
      <c r="L8" s="10">
        <v>2700</v>
      </c>
    </row>
    <row r="9" spans="1:12" ht="10.5">
      <c r="A9" s="6" t="s">
        <v>23</v>
      </c>
      <c r="B9" s="7" t="s">
        <v>24</v>
      </c>
      <c r="C9" s="7" t="s">
        <v>27</v>
      </c>
      <c r="D9" s="8" t="s">
        <v>28</v>
      </c>
      <c r="E9" s="27">
        <v>3</v>
      </c>
      <c r="F9" s="11">
        <f t="shared" si="0"/>
        <v>5332</v>
      </c>
      <c r="G9" s="9">
        <v>12</v>
      </c>
      <c r="I9" s="9"/>
      <c r="K9" s="44">
        <f t="shared" si="1"/>
        <v>12</v>
      </c>
      <c r="L9" s="10">
        <v>4300</v>
      </c>
    </row>
    <row r="10" spans="1:12" ht="10.5">
      <c r="A10" s="6" t="s">
        <v>23</v>
      </c>
      <c r="B10" s="7" t="s">
        <v>24</v>
      </c>
      <c r="C10" s="7" t="s">
        <v>29</v>
      </c>
      <c r="D10" s="8" t="s">
        <v>30</v>
      </c>
      <c r="E10" s="27">
        <v>3</v>
      </c>
      <c r="F10" s="11">
        <f t="shared" si="0"/>
        <v>5332</v>
      </c>
      <c r="G10" s="9">
        <v>7</v>
      </c>
      <c r="I10" s="9"/>
      <c r="K10" s="44">
        <f t="shared" si="1"/>
        <v>7</v>
      </c>
      <c r="L10" s="10">
        <v>4300</v>
      </c>
    </row>
    <row r="11" spans="1:12" ht="10.5">
      <c r="A11" s="6" t="s">
        <v>23</v>
      </c>
      <c r="B11" s="7" t="s">
        <v>24</v>
      </c>
      <c r="C11" s="7" t="s">
        <v>165</v>
      </c>
      <c r="D11" s="8" t="s">
        <v>30</v>
      </c>
      <c r="E11" s="27">
        <v>3</v>
      </c>
      <c r="F11" s="11">
        <f t="shared" si="0"/>
        <v>6049.96</v>
      </c>
      <c r="G11" s="9">
        <v>6</v>
      </c>
      <c r="H11" s="9"/>
      <c r="I11" s="9"/>
      <c r="J11" s="9"/>
      <c r="K11" s="44">
        <f t="shared" si="1"/>
        <v>6</v>
      </c>
      <c r="L11" s="28">
        <v>4879</v>
      </c>
    </row>
    <row r="12" spans="1:12" ht="11.25" thickBot="1">
      <c r="A12" s="6" t="s">
        <v>23</v>
      </c>
      <c r="B12" s="7" t="s">
        <v>24</v>
      </c>
      <c r="C12" s="7" t="s">
        <v>187</v>
      </c>
      <c r="D12" s="8" t="s">
        <v>30</v>
      </c>
      <c r="E12" s="27">
        <v>6</v>
      </c>
      <c r="F12" s="11">
        <f>L12*1.24</f>
        <v>6049.96</v>
      </c>
      <c r="G12" s="9">
        <v>0</v>
      </c>
      <c r="H12" s="9"/>
      <c r="I12" s="9"/>
      <c r="J12" s="9"/>
      <c r="K12" s="83">
        <f>SUM(G12:J12)</f>
        <v>0</v>
      </c>
      <c r="L12" s="28">
        <v>4879</v>
      </c>
    </row>
    <row r="13" spans="1:14" ht="10.5">
      <c r="A13" s="12" t="s">
        <v>23</v>
      </c>
      <c r="B13" s="13"/>
      <c r="C13" s="13" t="s">
        <v>33</v>
      </c>
      <c r="D13" s="14"/>
      <c r="E13" s="14"/>
      <c r="F13" s="98"/>
      <c r="G13" s="15">
        <f>SUM(G4:G12)</f>
        <v>386</v>
      </c>
      <c r="H13" s="32">
        <f>SUM(H4:H12)</f>
        <v>0</v>
      </c>
      <c r="I13" s="32">
        <f>SUM(I4:I12)</f>
        <v>0</v>
      </c>
      <c r="J13" s="32">
        <f>SUM(J4:J12)</f>
        <v>0</v>
      </c>
      <c r="K13" s="45">
        <f>SUM(K4:K12)</f>
        <v>386</v>
      </c>
      <c r="L13" s="104"/>
      <c r="M13" s="159"/>
      <c r="N13" s="16"/>
    </row>
    <row r="14" spans="1:14" ht="10.5">
      <c r="A14" s="6" t="s">
        <v>23</v>
      </c>
      <c r="C14" s="23" t="s">
        <v>34</v>
      </c>
      <c r="G14" s="49">
        <f>G13/G275</f>
        <v>0.027422563228189825</v>
      </c>
      <c r="H14" s="51">
        <f>H13/H275</f>
        <v>0</v>
      </c>
      <c r="I14" s="51">
        <f>I13/I275</f>
        <v>0</v>
      </c>
      <c r="J14" s="51">
        <f>J13/J275</f>
        <v>0</v>
      </c>
      <c r="K14" s="50">
        <f>K13/K275</f>
        <v>0.007665726655280613</v>
      </c>
      <c r="L14" s="19"/>
      <c r="M14" s="160"/>
      <c r="N14" s="51"/>
    </row>
    <row r="15" spans="1:12" ht="10.5">
      <c r="A15" s="6" t="s">
        <v>23</v>
      </c>
      <c r="C15" s="7" t="s">
        <v>35</v>
      </c>
      <c r="G15" s="25"/>
      <c r="H15" s="26">
        <f>G13+H13</f>
        <v>386</v>
      </c>
      <c r="I15" s="26">
        <f>G13+H13+I13</f>
        <v>386</v>
      </c>
      <c r="J15" s="26">
        <f>G13+H13+I13+J13</f>
        <v>386</v>
      </c>
      <c r="L15" s="19"/>
    </row>
    <row r="16" spans="7:12" ht="10.5">
      <c r="G16" s="25"/>
      <c r="L16" s="19"/>
    </row>
    <row r="17" spans="1:12" ht="10.5">
      <c r="A17" s="6" t="s">
        <v>306</v>
      </c>
      <c r="B17" s="7" t="s">
        <v>24</v>
      </c>
      <c r="C17" s="7" t="s">
        <v>309</v>
      </c>
      <c r="D17" s="8" t="s">
        <v>26</v>
      </c>
      <c r="E17" s="8">
        <v>1</v>
      </c>
      <c r="F17" s="11">
        <f aca="true" t="shared" si="2" ref="F17:F23">L17*1.24</f>
        <v>5398.96</v>
      </c>
      <c r="G17" s="25"/>
      <c r="I17" s="26">
        <v>17</v>
      </c>
      <c r="J17" s="26">
        <v>28</v>
      </c>
      <c r="K17" s="44">
        <f aca="true" t="shared" si="3" ref="K17:K23">G17+H17+I17+J17</f>
        <v>45</v>
      </c>
      <c r="L17" s="10">
        <v>4354</v>
      </c>
    </row>
    <row r="18" spans="1:12" ht="10.5">
      <c r="A18" s="6" t="s">
        <v>306</v>
      </c>
      <c r="B18" s="7" t="s">
        <v>24</v>
      </c>
      <c r="C18" s="7" t="s">
        <v>319</v>
      </c>
      <c r="D18" s="8" t="s">
        <v>26</v>
      </c>
      <c r="E18" s="8">
        <v>1</v>
      </c>
      <c r="F18" s="11">
        <f t="shared" si="2"/>
        <v>5270</v>
      </c>
      <c r="G18" s="25"/>
      <c r="I18" s="26">
        <v>8</v>
      </c>
      <c r="J18" s="26">
        <v>24</v>
      </c>
      <c r="K18" s="44">
        <f t="shared" si="3"/>
        <v>32</v>
      </c>
      <c r="L18" s="10">
        <v>4250</v>
      </c>
    </row>
    <row r="19" spans="1:12" ht="10.5">
      <c r="A19" s="6" t="s">
        <v>306</v>
      </c>
      <c r="B19" s="7" t="s">
        <v>24</v>
      </c>
      <c r="C19" s="7" t="s">
        <v>307</v>
      </c>
      <c r="D19" s="8" t="s">
        <v>28</v>
      </c>
      <c r="E19" s="8">
        <v>2</v>
      </c>
      <c r="F19" s="11">
        <f t="shared" si="2"/>
        <v>5398.96</v>
      </c>
      <c r="G19" s="25"/>
      <c r="I19" s="26">
        <v>1</v>
      </c>
      <c r="J19" s="26">
        <v>12</v>
      </c>
      <c r="K19" s="44">
        <f t="shared" si="3"/>
        <v>13</v>
      </c>
      <c r="L19" s="10">
        <v>4354</v>
      </c>
    </row>
    <row r="20" spans="1:12" ht="10.5">
      <c r="A20" s="6" t="s">
        <v>306</v>
      </c>
      <c r="B20" s="7" t="s">
        <v>24</v>
      </c>
      <c r="C20" s="7" t="s">
        <v>322</v>
      </c>
      <c r="D20" s="8" t="s">
        <v>28</v>
      </c>
      <c r="E20" s="8">
        <v>2</v>
      </c>
      <c r="F20" s="11">
        <f t="shared" si="2"/>
        <v>5398.96</v>
      </c>
      <c r="G20" s="25"/>
      <c r="J20" s="26">
        <v>5</v>
      </c>
      <c r="K20" s="44">
        <f t="shared" si="3"/>
        <v>5</v>
      </c>
      <c r="L20" s="10">
        <v>4354</v>
      </c>
    </row>
    <row r="21" spans="1:12" ht="10.5">
      <c r="A21" s="6" t="s">
        <v>306</v>
      </c>
      <c r="B21" s="7" t="s">
        <v>24</v>
      </c>
      <c r="C21" s="7" t="s">
        <v>32</v>
      </c>
      <c r="D21" s="8" t="s">
        <v>26</v>
      </c>
      <c r="E21" s="27">
        <v>1</v>
      </c>
      <c r="F21" s="11">
        <f t="shared" si="2"/>
        <v>3348</v>
      </c>
      <c r="I21" s="9"/>
      <c r="J21" s="26">
        <v>2</v>
      </c>
      <c r="K21" s="44">
        <f t="shared" si="3"/>
        <v>2</v>
      </c>
      <c r="L21" s="10">
        <v>2700</v>
      </c>
    </row>
    <row r="22" spans="1:12" ht="10.5">
      <c r="A22" s="6" t="s">
        <v>306</v>
      </c>
      <c r="B22" s="7" t="s">
        <v>24</v>
      </c>
      <c r="C22" s="7" t="s">
        <v>320</v>
      </c>
      <c r="D22" s="8" t="s">
        <v>26</v>
      </c>
      <c r="E22" s="8">
        <v>1</v>
      </c>
      <c r="F22" s="11">
        <f t="shared" si="2"/>
        <v>6249.6</v>
      </c>
      <c r="G22" s="25"/>
      <c r="J22" s="26">
        <v>1</v>
      </c>
      <c r="K22" s="44">
        <f t="shared" si="3"/>
        <v>1</v>
      </c>
      <c r="L22" s="10">
        <v>5040</v>
      </c>
    </row>
    <row r="23" spans="1:12" ht="11.25" thickBot="1">
      <c r="A23" s="6" t="s">
        <v>306</v>
      </c>
      <c r="B23" s="7" t="s">
        <v>24</v>
      </c>
      <c r="C23" s="7" t="s">
        <v>321</v>
      </c>
      <c r="D23" s="8" t="s">
        <v>30</v>
      </c>
      <c r="E23" s="8">
        <v>2</v>
      </c>
      <c r="F23" s="11">
        <f t="shared" si="2"/>
        <v>5398.96</v>
      </c>
      <c r="G23" s="25"/>
      <c r="J23" s="26">
        <v>1</v>
      </c>
      <c r="K23" s="44">
        <f t="shared" si="3"/>
        <v>1</v>
      </c>
      <c r="L23" s="10">
        <v>4354</v>
      </c>
    </row>
    <row r="24" spans="1:14" ht="10.5">
      <c r="A24" s="12" t="s">
        <v>306</v>
      </c>
      <c r="B24" s="13"/>
      <c r="C24" s="13" t="s">
        <v>308</v>
      </c>
      <c r="D24" s="14"/>
      <c r="E24" s="14"/>
      <c r="F24" s="98"/>
      <c r="G24" s="32">
        <f>SUM(G17:G23)</f>
        <v>0</v>
      </c>
      <c r="H24" s="32">
        <f>SUM(H17:H23)</f>
        <v>0</v>
      </c>
      <c r="I24" s="32">
        <f>SUM(I17:I23)</f>
        <v>26</v>
      </c>
      <c r="J24" s="32">
        <f>SUM(J17:J23)</f>
        <v>73</v>
      </c>
      <c r="K24" s="45">
        <f>SUM(K17:K23)</f>
        <v>99</v>
      </c>
      <c r="L24" s="104"/>
      <c r="M24" s="159"/>
      <c r="N24" s="159"/>
    </row>
    <row r="25" spans="1:14" ht="10.5">
      <c r="A25" s="6" t="s">
        <v>306</v>
      </c>
      <c r="C25" s="23" t="s">
        <v>34</v>
      </c>
      <c r="G25" s="49">
        <f>G24/G275</f>
        <v>0</v>
      </c>
      <c r="H25" s="51">
        <f>H24/H275</f>
        <v>0</v>
      </c>
      <c r="I25" s="51">
        <f>I24/I275</f>
        <v>0.0024514425796718837</v>
      </c>
      <c r="J25" s="51">
        <f>J24/J275</f>
        <v>0.005295995356935578</v>
      </c>
      <c r="K25" s="50">
        <f>K24/K275</f>
        <v>0.0019660801525201574</v>
      </c>
      <c r="L25" s="19"/>
      <c r="M25" s="160"/>
      <c r="N25" s="51"/>
    </row>
    <row r="26" spans="1:12" ht="10.5">
      <c r="A26" s="6" t="s">
        <v>306</v>
      </c>
      <c r="C26" s="7" t="s">
        <v>35</v>
      </c>
      <c r="G26" s="25"/>
      <c r="H26" s="26">
        <f>G24+H24</f>
        <v>0</v>
      </c>
      <c r="I26" s="26">
        <f>G24+H24+I24</f>
        <v>26</v>
      </c>
      <c r="J26" s="26">
        <f>G24+H24+I24+J24</f>
        <v>99</v>
      </c>
      <c r="L26" s="19"/>
    </row>
    <row r="27" spans="7:12" ht="10.5">
      <c r="G27" s="25"/>
      <c r="L27" s="19"/>
    </row>
    <row r="28" spans="1:12" ht="10.5">
      <c r="A28" s="6" t="s">
        <v>36</v>
      </c>
      <c r="B28" s="7" t="s">
        <v>38</v>
      </c>
      <c r="C28" s="177" t="s">
        <v>217</v>
      </c>
      <c r="D28" s="8" t="s">
        <v>28</v>
      </c>
      <c r="E28" s="8">
        <v>2</v>
      </c>
      <c r="F28" s="29">
        <f>L28*1.23</f>
        <v>5356.65</v>
      </c>
      <c r="G28" s="9">
        <v>61</v>
      </c>
      <c r="H28" s="26">
        <v>69</v>
      </c>
      <c r="I28" s="26">
        <v>72</v>
      </c>
      <c r="J28" s="26">
        <v>47</v>
      </c>
      <c r="K28" s="44">
        <f aca="true" t="shared" si="4" ref="K28:K44">G28+H28+I28+J28</f>
        <v>249</v>
      </c>
      <c r="L28" s="10">
        <v>4355</v>
      </c>
    </row>
    <row r="29" spans="1:12" ht="10.5">
      <c r="A29" s="6" t="s">
        <v>36</v>
      </c>
      <c r="B29" s="7" t="s">
        <v>38</v>
      </c>
      <c r="C29" s="177" t="s">
        <v>199</v>
      </c>
      <c r="D29" s="8" t="s">
        <v>26</v>
      </c>
      <c r="E29" s="8">
        <v>1</v>
      </c>
      <c r="F29" s="29">
        <f>L29*1.23</f>
        <v>5356.65</v>
      </c>
      <c r="G29" s="9">
        <v>80</v>
      </c>
      <c r="H29" s="26">
        <v>20</v>
      </c>
      <c r="I29" s="26">
        <v>15</v>
      </c>
      <c r="J29" s="26">
        <v>23</v>
      </c>
      <c r="K29" s="44">
        <f aca="true" t="shared" si="5" ref="K29:K36">G29+H29+I29+J29</f>
        <v>138</v>
      </c>
      <c r="L29" s="38">
        <v>4355</v>
      </c>
    </row>
    <row r="30" spans="1:12" ht="10.5">
      <c r="A30" s="6" t="s">
        <v>36</v>
      </c>
      <c r="B30" s="7" t="s">
        <v>38</v>
      </c>
      <c r="C30" s="176" t="s">
        <v>270</v>
      </c>
      <c r="D30" s="8" t="s">
        <v>28</v>
      </c>
      <c r="E30" s="27">
        <v>2</v>
      </c>
      <c r="F30" s="11">
        <f aca="true" t="shared" si="6" ref="F30:F44">L30*1.24</f>
        <v>5400.2</v>
      </c>
      <c r="I30" s="26">
        <v>6</v>
      </c>
      <c r="J30" s="26">
        <v>107</v>
      </c>
      <c r="K30" s="44">
        <f t="shared" si="5"/>
        <v>113</v>
      </c>
      <c r="L30" s="10">
        <v>4355</v>
      </c>
    </row>
    <row r="31" spans="1:12" ht="10.5">
      <c r="A31" s="6" t="s">
        <v>36</v>
      </c>
      <c r="B31" s="7" t="s">
        <v>38</v>
      </c>
      <c r="C31" s="176" t="s">
        <v>271</v>
      </c>
      <c r="D31" s="8" t="s">
        <v>26</v>
      </c>
      <c r="E31" s="27">
        <v>1</v>
      </c>
      <c r="F31" s="11">
        <f t="shared" si="6"/>
        <v>5400.2</v>
      </c>
      <c r="I31" s="26">
        <v>15</v>
      </c>
      <c r="J31" s="26">
        <v>80</v>
      </c>
      <c r="K31" s="44">
        <f t="shared" si="5"/>
        <v>95</v>
      </c>
      <c r="L31" s="10">
        <v>4355</v>
      </c>
    </row>
    <row r="32" spans="1:12" ht="10.5">
      <c r="A32" s="6" t="s">
        <v>36</v>
      </c>
      <c r="B32" s="7" t="s">
        <v>38</v>
      </c>
      <c r="C32" s="177" t="s">
        <v>198</v>
      </c>
      <c r="D32" s="8" t="s">
        <v>26</v>
      </c>
      <c r="E32" s="8">
        <v>1</v>
      </c>
      <c r="F32" s="29">
        <f>L32*1.23</f>
        <v>5356.65</v>
      </c>
      <c r="G32" s="9">
        <v>35</v>
      </c>
      <c r="H32" s="26">
        <v>28</v>
      </c>
      <c r="I32" s="26">
        <v>16</v>
      </c>
      <c r="J32" s="26">
        <v>5</v>
      </c>
      <c r="K32" s="44">
        <f t="shared" si="4"/>
        <v>84</v>
      </c>
      <c r="L32" s="38">
        <v>4355</v>
      </c>
    </row>
    <row r="33" spans="1:12" ht="10.5">
      <c r="A33" s="6" t="s">
        <v>36</v>
      </c>
      <c r="B33" s="7" t="s">
        <v>38</v>
      </c>
      <c r="C33" s="176" t="s">
        <v>272</v>
      </c>
      <c r="D33" s="8" t="s">
        <v>26</v>
      </c>
      <c r="E33" s="27">
        <v>1</v>
      </c>
      <c r="F33" s="11">
        <f t="shared" si="6"/>
        <v>5400.2</v>
      </c>
      <c r="I33" s="26">
        <v>4</v>
      </c>
      <c r="J33" s="26">
        <v>55</v>
      </c>
      <c r="K33" s="44">
        <f t="shared" si="4"/>
        <v>59</v>
      </c>
      <c r="L33" s="10">
        <v>4355</v>
      </c>
    </row>
    <row r="34" spans="1:12" ht="10.5">
      <c r="A34" s="6" t="s">
        <v>36</v>
      </c>
      <c r="B34" s="7" t="s">
        <v>38</v>
      </c>
      <c r="C34" s="176" t="s">
        <v>43</v>
      </c>
      <c r="D34" s="8" t="s">
        <v>26</v>
      </c>
      <c r="E34" s="8">
        <v>3</v>
      </c>
      <c r="F34" s="11">
        <f t="shared" si="6"/>
        <v>3385.2</v>
      </c>
      <c r="G34" s="10">
        <v>8</v>
      </c>
      <c r="H34" s="26">
        <v>4</v>
      </c>
      <c r="I34" s="26">
        <v>24</v>
      </c>
      <c r="J34" s="26">
        <v>15</v>
      </c>
      <c r="K34" s="44">
        <f t="shared" si="4"/>
        <v>51</v>
      </c>
      <c r="L34" s="10">
        <v>2730</v>
      </c>
    </row>
    <row r="35" spans="1:12" ht="10.5">
      <c r="A35" s="6" t="s">
        <v>36</v>
      </c>
      <c r="B35" s="7" t="s">
        <v>38</v>
      </c>
      <c r="C35" s="177" t="s">
        <v>197</v>
      </c>
      <c r="D35" s="8" t="s">
        <v>26</v>
      </c>
      <c r="E35" s="8">
        <v>1</v>
      </c>
      <c r="F35" s="29">
        <f>L35*1.23</f>
        <v>5319.75</v>
      </c>
      <c r="G35" s="9">
        <v>8</v>
      </c>
      <c r="H35" s="26">
        <v>12</v>
      </c>
      <c r="I35" s="26">
        <v>16</v>
      </c>
      <c r="J35" s="26">
        <v>12</v>
      </c>
      <c r="K35" s="44">
        <f t="shared" si="4"/>
        <v>48</v>
      </c>
      <c r="L35" s="38">
        <v>4325</v>
      </c>
    </row>
    <row r="36" spans="1:12" ht="10.5">
      <c r="A36" s="6" t="s">
        <v>36</v>
      </c>
      <c r="B36" s="7" t="s">
        <v>38</v>
      </c>
      <c r="C36" s="176" t="s">
        <v>42</v>
      </c>
      <c r="D36" s="8" t="s">
        <v>26</v>
      </c>
      <c r="E36" s="8">
        <v>3</v>
      </c>
      <c r="F36" s="11">
        <f t="shared" si="6"/>
        <v>3400.08</v>
      </c>
      <c r="G36" s="9">
        <v>3</v>
      </c>
      <c r="H36" s="26">
        <v>6</v>
      </c>
      <c r="I36" s="26">
        <v>12</v>
      </c>
      <c r="J36" s="26">
        <v>13</v>
      </c>
      <c r="K36" s="44">
        <f t="shared" si="5"/>
        <v>34</v>
      </c>
      <c r="L36" s="10">
        <v>2742</v>
      </c>
    </row>
    <row r="37" spans="1:12" ht="10.5">
      <c r="A37" s="6" t="s">
        <v>36</v>
      </c>
      <c r="B37" s="7" t="s">
        <v>38</v>
      </c>
      <c r="C37" s="176" t="s">
        <v>125</v>
      </c>
      <c r="D37" s="8" t="s">
        <v>26</v>
      </c>
      <c r="E37" s="27">
        <v>1</v>
      </c>
      <c r="F37" s="11">
        <f>L37*1.24</f>
        <v>5398.96</v>
      </c>
      <c r="G37" s="9">
        <v>12</v>
      </c>
      <c r="H37" s="26">
        <v>10</v>
      </c>
      <c r="I37" s="26">
        <v>8</v>
      </c>
      <c r="J37" s="26">
        <v>-3</v>
      </c>
      <c r="K37" s="44">
        <f>G37+H37+I37+J37</f>
        <v>27</v>
      </c>
      <c r="L37" s="10">
        <v>4354</v>
      </c>
    </row>
    <row r="38" spans="1:12" ht="10.5">
      <c r="A38" s="6" t="s">
        <v>36</v>
      </c>
      <c r="B38" s="7" t="s">
        <v>38</v>
      </c>
      <c r="C38" s="7" t="s">
        <v>126</v>
      </c>
      <c r="D38" s="8" t="s">
        <v>28</v>
      </c>
      <c r="E38" s="27">
        <v>2</v>
      </c>
      <c r="F38" s="11">
        <f t="shared" si="6"/>
        <v>6770.0032</v>
      </c>
      <c r="G38" s="9">
        <v>15</v>
      </c>
      <c r="H38" s="26">
        <v>-1</v>
      </c>
      <c r="I38" s="26">
        <v>-2</v>
      </c>
      <c r="J38" s="26">
        <v>1</v>
      </c>
      <c r="K38" s="44">
        <f t="shared" si="4"/>
        <v>13</v>
      </c>
      <c r="L38" s="10">
        <v>5459.68</v>
      </c>
    </row>
    <row r="39" spans="1:12" ht="10.5">
      <c r="A39" s="6" t="s">
        <v>36</v>
      </c>
      <c r="B39" s="7" t="s">
        <v>38</v>
      </c>
      <c r="C39" s="177" t="s">
        <v>196</v>
      </c>
      <c r="D39" s="8" t="s">
        <v>26</v>
      </c>
      <c r="E39" s="8">
        <v>1</v>
      </c>
      <c r="F39" s="29">
        <f>L39*1.23</f>
        <v>5258.25</v>
      </c>
      <c r="G39" s="9">
        <v>8</v>
      </c>
      <c r="H39" s="26">
        <v>0</v>
      </c>
      <c r="K39" s="44">
        <f>G39+H39+I39+J39</f>
        <v>8</v>
      </c>
      <c r="L39" s="38">
        <v>4275</v>
      </c>
    </row>
    <row r="40" spans="1:12" ht="10.5">
      <c r="A40" s="6" t="s">
        <v>36</v>
      </c>
      <c r="B40" s="7" t="s">
        <v>38</v>
      </c>
      <c r="C40" s="176" t="s">
        <v>44</v>
      </c>
      <c r="D40" s="8" t="s">
        <v>26</v>
      </c>
      <c r="E40" s="8">
        <v>3</v>
      </c>
      <c r="F40" s="11">
        <f t="shared" si="6"/>
        <v>4958.14</v>
      </c>
      <c r="G40" s="10">
        <v>0</v>
      </c>
      <c r="H40" s="26">
        <v>2</v>
      </c>
      <c r="I40" s="26">
        <v>2</v>
      </c>
      <c r="J40" s="26">
        <v>3</v>
      </c>
      <c r="K40" s="44">
        <f>G40+H40+I40+J40</f>
        <v>7</v>
      </c>
      <c r="L40" s="10">
        <v>3998.5</v>
      </c>
    </row>
    <row r="41" spans="1:12" ht="10.5">
      <c r="A41" s="6" t="s">
        <v>36</v>
      </c>
      <c r="B41" s="7" t="s">
        <v>38</v>
      </c>
      <c r="C41" s="7" t="s">
        <v>40</v>
      </c>
      <c r="D41" s="8" t="s">
        <v>28</v>
      </c>
      <c r="E41" s="178">
        <v>3</v>
      </c>
      <c r="F41" s="11">
        <f t="shared" si="6"/>
        <v>3698.92</v>
      </c>
      <c r="G41" s="9">
        <v>1</v>
      </c>
      <c r="H41" s="26">
        <v>6</v>
      </c>
      <c r="K41" s="44">
        <f t="shared" si="4"/>
        <v>7</v>
      </c>
      <c r="L41" s="10">
        <v>2983</v>
      </c>
    </row>
    <row r="42" spans="1:12" ht="10.5">
      <c r="A42" s="6" t="s">
        <v>36</v>
      </c>
      <c r="B42" s="7" t="s">
        <v>38</v>
      </c>
      <c r="C42" s="7" t="s">
        <v>39</v>
      </c>
      <c r="D42" s="8" t="s">
        <v>26</v>
      </c>
      <c r="E42" s="178">
        <v>3</v>
      </c>
      <c r="F42" s="11">
        <f t="shared" si="6"/>
        <v>3400.08</v>
      </c>
      <c r="G42" s="9">
        <v>3</v>
      </c>
      <c r="H42" s="26">
        <v>3</v>
      </c>
      <c r="K42" s="44">
        <f>G42+H42+I42+J42</f>
        <v>6</v>
      </c>
      <c r="L42" s="10">
        <v>2742</v>
      </c>
    </row>
    <row r="43" spans="1:12" ht="10.5">
      <c r="A43" s="6" t="s">
        <v>36</v>
      </c>
      <c r="B43" s="7" t="s">
        <v>38</v>
      </c>
      <c r="C43" s="106" t="s">
        <v>216</v>
      </c>
      <c r="D43" s="8" t="s">
        <v>26</v>
      </c>
      <c r="E43" s="8">
        <v>1</v>
      </c>
      <c r="F43" s="29">
        <f>L43*1.23</f>
        <v>5258.25</v>
      </c>
      <c r="G43" s="9">
        <v>2</v>
      </c>
      <c r="H43" s="26">
        <v>0</v>
      </c>
      <c r="K43" s="44">
        <f>G43+H43+I43+J43</f>
        <v>2</v>
      </c>
      <c r="L43" s="10">
        <v>4275</v>
      </c>
    </row>
    <row r="44" spans="1:12" ht="11.25" thickBot="1">
      <c r="A44" s="6" t="s">
        <v>36</v>
      </c>
      <c r="B44" s="7" t="s">
        <v>38</v>
      </c>
      <c r="C44" s="7" t="s">
        <v>41</v>
      </c>
      <c r="D44" s="8" t="s">
        <v>26</v>
      </c>
      <c r="E44" s="178">
        <v>3</v>
      </c>
      <c r="F44" s="11">
        <f t="shared" si="6"/>
        <v>3400.08</v>
      </c>
      <c r="G44" s="9">
        <v>1</v>
      </c>
      <c r="H44" s="26">
        <v>0</v>
      </c>
      <c r="K44" s="44">
        <f t="shared" si="4"/>
        <v>1</v>
      </c>
      <c r="L44" s="10">
        <v>2742</v>
      </c>
    </row>
    <row r="45" spans="1:14" ht="10.5">
      <c r="A45" s="13" t="s">
        <v>36</v>
      </c>
      <c r="B45" s="13"/>
      <c r="C45" s="13" t="s">
        <v>46</v>
      </c>
      <c r="D45" s="13"/>
      <c r="E45" s="13"/>
      <c r="F45" s="13"/>
      <c r="G45" s="151">
        <f>SUM(G28:G43)</f>
        <v>236</v>
      </c>
      <c r="H45" s="155">
        <f>SUM(H28:H43)</f>
        <v>159</v>
      </c>
      <c r="I45" s="155">
        <f>SUM(I28:I43)</f>
        <v>188</v>
      </c>
      <c r="J45" s="155">
        <f>SUM(J28:J43)</f>
        <v>358</v>
      </c>
      <c r="K45" s="153">
        <f>SUM(K28:K43)</f>
        <v>941</v>
      </c>
      <c r="L45" s="13"/>
      <c r="M45" s="150"/>
      <c r="N45" s="150"/>
    </row>
    <row r="46" spans="1:14" ht="10.5">
      <c r="A46" s="22" t="s">
        <v>36</v>
      </c>
      <c r="B46" s="23"/>
      <c r="C46" s="23" t="s">
        <v>34</v>
      </c>
      <c r="D46" s="24"/>
      <c r="E46" s="24"/>
      <c r="F46" s="25"/>
      <c r="G46" s="49">
        <f>G45/G275</f>
        <v>0.016766126740551293</v>
      </c>
      <c r="H46" s="49">
        <f>H45/H275</f>
        <v>0.013355732885342293</v>
      </c>
      <c r="I46" s="49">
        <f>I45/I275</f>
        <v>0.017725815576089005</v>
      </c>
      <c r="J46" s="51">
        <f>J45/J275</f>
        <v>0.025972141613464887</v>
      </c>
      <c r="K46" s="50">
        <f>G45/K275</f>
        <v>0.004686817333280375</v>
      </c>
      <c r="L46" s="19"/>
      <c r="N46" s="49"/>
    </row>
    <row r="47" spans="1:12" ht="10.5">
      <c r="A47" s="6" t="s">
        <v>36</v>
      </c>
      <c r="C47" s="7" t="s">
        <v>35</v>
      </c>
      <c r="H47" s="29">
        <f>G45+H45</f>
        <v>395</v>
      </c>
      <c r="I47" s="29">
        <f>G45+H45+I45</f>
        <v>583</v>
      </c>
      <c r="J47" s="29">
        <f>G45+H45+I45+J45</f>
        <v>941</v>
      </c>
      <c r="L47" s="19"/>
    </row>
    <row r="48" ht="10.5">
      <c r="L48" s="19"/>
    </row>
    <row r="49" spans="1:12" ht="10.5">
      <c r="A49" s="6" t="s">
        <v>47</v>
      </c>
      <c r="B49" s="7" t="s">
        <v>48</v>
      </c>
      <c r="C49" s="7" t="s">
        <v>137</v>
      </c>
      <c r="D49" s="8" t="s">
        <v>26</v>
      </c>
      <c r="E49" s="18">
        <v>1</v>
      </c>
      <c r="F49" s="11">
        <f aca="true" t="shared" si="7" ref="F49:F72">L49*1.24</f>
        <v>5400.0016000000005</v>
      </c>
      <c r="G49" s="9">
        <v>312</v>
      </c>
      <c r="H49" s="9">
        <v>205</v>
      </c>
      <c r="I49" s="26">
        <v>156</v>
      </c>
      <c r="J49" s="26">
        <v>213</v>
      </c>
      <c r="K49" s="44">
        <f aca="true" t="shared" si="8" ref="K49:K72">G49+H49+I49+J49</f>
        <v>886</v>
      </c>
      <c r="L49" s="10">
        <v>4354.84</v>
      </c>
    </row>
    <row r="50" spans="1:12" ht="10.5">
      <c r="A50" s="6" t="s">
        <v>47</v>
      </c>
      <c r="B50" s="7" t="s">
        <v>48</v>
      </c>
      <c r="C50" s="7" t="s">
        <v>121</v>
      </c>
      <c r="D50" s="8" t="s">
        <v>30</v>
      </c>
      <c r="E50" s="18">
        <v>2</v>
      </c>
      <c r="F50" s="11">
        <f>L50*1.24</f>
        <v>5400.0016000000005</v>
      </c>
      <c r="G50" s="9">
        <v>296</v>
      </c>
      <c r="H50" s="9">
        <v>224</v>
      </c>
      <c r="I50" s="26">
        <v>190</v>
      </c>
      <c r="J50" s="26">
        <v>173</v>
      </c>
      <c r="K50" s="44">
        <f>G50+H50+I50+J50</f>
        <v>883</v>
      </c>
      <c r="L50" s="10">
        <v>4354.84</v>
      </c>
    </row>
    <row r="51" spans="1:12" ht="10.5">
      <c r="A51" s="6" t="s">
        <v>47</v>
      </c>
      <c r="B51" s="7" t="s">
        <v>48</v>
      </c>
      <c r="C51" s="7" t="s">
        <v>52</v>
      </c>
      <c r="D51" s="8" t="s">
        <v>26</v>
      </c>
      <c r="E51" s="18">
        <v>1</v>
      </c>
      <c r="F51" s="11">
        <f>L51*1.24</f>
        <v>5400.0016000000005</v>
      </c>
      <c r="G51" s="9">
        <v>205</v>
      </c>
      <c r="H51" s="9">
        <v>125</v>
      </c>
      <c r="I51" s="26">
        <v>128</v>
      </c>
      <c r="J51" s="26">
        <v>111</v>
      </c>
      <c r="K51" s="44">
        <f>G51+H51+I51+J51</f>
        <v>569</v>
      </c>
      <c r="L51" s="10">
        <v>4354.84</v>
      </c>
    </row>
    <row r="52" spans="1:256" ht="10.5">
      <c r="A52" s="6" t="s">
        <v>47</v>
      </c>
      <c r="B52" s="7" t="s">
        <v>48</v>
      </c>
      <c r="C52" s="7" t="s">
        <v>192</v>
      </c>
      <c r="D52" s="8" t="s">
        <v>30</v>
      </c>
      <c r="E52" s="18">
        <v>2</v>
      </c>
      <c r="F52" s="11">
        <f t="shared" si="7"/>
        <v>6300.005999999999</v>
      </c>
      <c r="G52" s="9">
        <v>92</v>
      </c>
      <c r="H52" s="9">
        <v>91</v>
      </c>
      <c r="I52" s="26">
        <v>62</v>
      </c>
      <c r="J52" s="26">
        <v>64</v>
      </c>
      <c r="K52" s="44">
        <f t="shared" si="8"/>
        <v>309</v>
      </c>
      <c r="L52" s="10">
        <v>5080.65</v>
      </c>
      <c r="IV52" s="11"/>
    </row>
    <row r="53" spans="1:256" ht="10.5">
      <c r="A53" s="6" t="s">
        <v>47</v>
      </c>
      <c r="B53" s="7" t="s">
        <v>48</v>
      </c>
      <c r="C53" s="7" t="s">
        <v>190</v>
      </c>
      <c r="D53" s="8" t="s">
        <v>26</v>
      </c>
      <c r="E53" s="18">
        <v>1</v>
      </c>
      <c r="F53" s="11">
        <f t="shared" si="7"/>
        <v>6300.005999999999</v>
      </c>
      <c r="G53" s="9">
        <v>65</v>
      </c>
      <c r="H53" s="9">
        <v>72</v>
      </c>
      <c r="I53" s="26">
        <v>58</v>
      </c>
      <c r="J53" s="26">
        <v>34</v>
      </c>
      <c r="K53" s="44">
        <f t="shared" si="8"/>
        <v>229</v>
      </c>
      <c r="L53" s="10">
        <v>5080.65</v>
      </c>
      <c r="IV53" s="11"/>
    </row>
    <row r="54" spans="1:12" ht="10.5">
      <c r="A54" s="6" t="s">
        <v>47</v>
      </c>
      <c r="B54" s="7" t="s">
        <v>278</v>
      </c>
      <c r="C54" s="7" t="s">
        <v>279</v>
      </c>
      <c r="D54" s="8" t="s">
        <v>26</v>
      </c>
      <c r="E54" s="8">
        <v>1</v>
      </c>
      <c r="F54" s="11">
        <f>L54*1.24</f>
        <v>5400.0016000000005</v>
      </c>
      <c r="I54" s="26">
        <v>34</v>
      </c>
      <c r="J54" s="26">
        <v>130</v>
      </c>
      <c r="K54" s="44">
        <f>G54+H54+I54+J54</f>
        <v>164</v>
      </c>
      <c r="L54" s="10">
        <v>4354.84</v>
      </c>
    </row>
    <row r="55" spans="1:256" ht="10.5">
      <c r="A55" s="6" t="s">
        <v>47</v>
      </c>
      <c r="B55" s="7" t="s">
        <v>48</v>
      </c>
      <c r="C55" s="7" t="s">
        <v>191</v>
      </c>
      <c r="D55" s="8" t="s">
        <v>26</v>
      </c>
      <c r="E55" s="18">
        <v>1</v>
      </c>
      <c r="F55" s="11">
        <f t="shared" si="7"/>
        <v>6300.005999999999</v>
      </c>
      <c r="G55" s="9">
        <v>60</v>
      </c>
      <c r="H55" s="9">
        <v>75</v>
      </c>
      <c r="I55" s="26">
        <v>21</v>
      </c>
      <c r="J55" s="26">
        <v>8</v>
      </c>
      <c r="K55" s="44">
        <f t="shared" si="8"/>
        <v>164</v>
      </c>
      <c r="L55" s="10">
        <v>5080.65</v>
      </c>
      <c r="IV55" s="11"/>
    </row>
    <row r="56" spans="1:256" ht="10.5">
      <c r="A56" s="6" t="s">
        <v>47</v>
      </c>
      <c r="B56" s="7" t="s">
        <v>48</v>
      </c>
      <c r="C56" s="7" t="s">
        <v>189</v>
      </c>
      <c r="D56" s="8" t="s">
        <v>26</v>
      </c>
      <c r="E56" s="18">
        <v>1</v>
      </c>
      <c r="F56" s="11">
        <f t="shared" si="7"/>
        <v>6599.6272</v>
      </c>
      <c r="G56" s="9">
        <v>56</v>
      </c>
      <c r="H56" s="9">
        <v>32</v>
      </c>
      <c r="I56" s="26">
        <v>24</v>
      </c>
      <c r="J56" s="26">
        <v>20</v>
      </c>
      <c r="K56" s="44">
        <f t="shared" si="8"/>
        <v>132</v>
      </c>
      <c r="L56" s="10">
        <v>5322.28</v>
      </c>
      <c r="IV56" s="11"/>
    </row>
    <row r="57" spans="1:12" ht="10.5">
      <c r="A57" s="6" t="s">
        <v>47</v>
      </c>
      <c r="B57" s="7" t="s">
        <v>48</v>
      </c>
      <c r="C57" s="7" t="s">
        <v>123</v>
      </c>
      <c r="D57" s="8" t="s">
        <v>26</v>
      </c>
      <c r="E57" s="18">
        <v>1</v>
      </c>
      <c r="F57" s="11">
        <f t="shared" si="7"/>
        <v>5400.0016000000005</v>
      </c>
      <c r="G57" s="9">
        <v>48</v>
      </c>
      <c r="H57" s="9">
        <v>63</v>
      </c>
      <c r="I57" s="26">
        <v>12</v>
      </c>
      <c r="K57" s="44">
        <f t="shared" si="8"/>
        <v>123</v>
      </c>
      <c r="L57" s="10">
        <v>4354.84</v>
      </c>
    </row>
    <row r="58" spans="1:12" ht="10.5">
      <c r="A58" s="6" t="s">
        <v>47</v>
      </c>
      <c r="B58" s="7" t="s">
        <v>48</v>
      </c>
      <c r="C58" s="7" t="s">
        <v>122</v>
      </c>
      <c r="D58" s="8" t="s">
        <v>28</v>
      </c>
      <c r="E58" s="18">
        <v>2</v>
      </c>
      <c r="F58" s="11">
        <f t="shared" si="7"/>
        <v>5400.2</v>
      </c>
      <c r="G58" s="9">
        <v>49</v>
      </c>
      <c r="H58" s="9">
        <v>24</v>
      </c>
      <c r="I58" s="26">
        <v>18</v>
      </c>
      <c r="J58" s="26">
        <v>17</v>
      </c>
      <c r="K58" s="44">
        <f t="shared" si="8"/>
        <v>108</v>
      </c>
      <c r="L58" s="10">
        <v>4355</v>
      </c>
    </row>
    <row r="59" spans="1:12" ht="10.5">
      <c r="A59" s="6" t="s">
        <v>47</v>
      </c>
      <c r="B59" s="7" t="s">
        <v>48</v>
      </c>
      <c r="C59" s="7" t="s">
        <v>170</v>
      </c>
      <c r="D59" s="8" t="s">
        <v>28</v>
      </c>
      <c r="E59" s="18">
        <v>2</v>
      </c>
      <c r="F59" s="11">
        <f t="shared" si="7"/>
        <v>5400.2</v>
      </c>
      <c r="G59" s="9">
        <v>44</v>
      </c>
      <c r="H59" s="9">
        <v>22</v>
      </c>
      <c r="I59" s="26">
        <v>12</v>
      </c>
      <c r="J59" s="26">
        <v>20</v>
      </c>
      <c r="K59" s="44">
        <f t="shared" si="8"/>
        <v>98</v>
      </c>
      <c r="L59" s="10">
        <v>4355</v>
      </c>
    </row>
    <row r="60" spans="1:256" ht="10.5">
      <c r="A60" s="6" t="s">
        <v>47</v>
      </c>
      <c r="B60" s="7" t="s">
        <v>48</v>
      </c>
      <c r="C60" s="7" t="s">
        <v>220</v>
      </c>
      <c r="D60" s="8" t="s">
        <v>30</v>
      </c>
      <c r="E60" s="18">
        <v>2</v>
      </c>
      <c r="F60" s="11">
        <f t="shared" si="7"/>
        <v>6300.005999999999</v>
      </c>
      <c r="G60" s="9">
        <v>12</v>
      </c>
      <c r="H60" s="9">
        <v>33</v>
      </c>
      <c r="I60" s="26">
        <v>17</v>
      </c>
      <c r="J60" s="26">
        <v>27</v>
      </c>
      <c r="K60" s="44">
        <f t="shared" si="8"/>
        <v>89</v>
      </c>
      <c r="L60" s="10">
        <v>5080.65</v>
      </c>
      <c r="IV60" s="11"/>
    </row>
    <row r="61" spans="1:12" ht="10.5">
      <c r="A61" s="6" t="s">
        <v>47</v>
      </c>
      <c r="B61" s="7" t="s">
        <v>48</v>
      </c>
      <c r="C61" s="7" t="s">
        <v>120</v>
      </c>
      <c r="D61" s="8" t="s">
        <v>30</v>
      </c>
      <c r="E61" s="18">
        <v>2</v>
      </c>
      <c r="F61" s="11">
        <f t="shared" si="7"/>
        <v>5400.2</v>
      </c>
      <c r="G61" s="9">
        <v>10</v>
      </c>
      <c r="H61" s="9">
        <v>27</v>
      </c>
      <c r="I61" s="26">
        <v>22</v>
      </c>
      <c r="J61" s="26">
        <v>23</v>
      </c>
      <c r="K61" s="44">
        <f t="shared" si="8"/>
        <v>82</v>
      </c>
      <c r="L61" s="10">
        <v>4355</v>
      </c>
    </row>
    <row r="62" spans="1:256" ht="10.5">
      <c r="A62" s="6" t="s">
        <v>47</v>
      </c>
      <c r="B62" s="7" t="s">
        <v>48</v>
      </c>
      <c r="C62" s="7" t="s">
        <v>339</v>
      </c>
      <c r="D62" s="8" t="s">
        <v>30</v>
      </c>
      <c r="E62" s="18">
        <v>2</v>
      </c>
      <c r="F62" s="11">
        <f t="shared" si="7"/>
        <v>5400.0016000000005</v>
      </c>
      <c r="H62" s="9"/>
      <c r="I62" s="26">
        <v>28</v>
      </c>
      <c r="J62" s="26">
        <v>45</v>
      </c>
      <c r="K62" s="44">
        <f t="shared" si="8"/>
        <v>73</v>
      </c>
      <c r="L62" s="10">
        <v>4354.84</v>
      </c>
      <c r="IV62" s="11"/>
    </row>
    <row r="63" spans="1:256" ht="10.5">
      <c r="A63" s="6" t="s">
        <v>47</v>
      </c>
      <c r="B63" s="7" t="s">
        <v>48</v>
      </c>
      <c r="C63" s="7" t="s">
        <v>237</v>
      </c>
      <c r="D63" s="8" t="s">
        <v>26</v>
      </c>
      <c r="E63" s="18">
        <v>1</v>
      </c>
      <c r="F63" s="11">
        <f t="shared" si="7"/>
        <v>5400.2</v>
      </c>
      <c r="G63" s="9">
        <v>38</v>
      </c>
      <c r="H63" s="9">
        <v>26</v>
      </c>
      <c r="I63" s="26">
        <v>8</v>
      </c>
      <c r="K63" s="44">
        <f t="shared" si="8"/>
        <v>72</v>
      </c>
      <c r="L63" s="10">
        <v>4355</v>
      </c>
      <c r="IV63" s="11"/>
    </row>
    <row r="64" spans="1:256" ht="10.5">
      <c r="A64" s="6" t="s">
        <v>47</v>
      </c>
      <c r="B64" s="7" t="s">
        <v>48</v>
      </c>
      <c r="C64" s="7" t="s">
        <v>282</v>
      </c>
      <c r="D64" s="8" t="s">
        <v>30</v>
      </c>
      <c r="E64" s="18">
        <v>2</v>
      </c>
      <c r="F64" s="11">
        <f t="shared" si="7"/>
        <v>6600.8672</v>
      </c>
      <c r="H64" s="9"/>
      <c r="I64" s="26">
        <v>7</v>
      </c>
      <c r="J64" s="26">
        <v>45</v>
      </c>
      <c r="K64" s="44">
        <f t="shared" si="8"/>
        <v>52</v>
      </c>
      <c r="L64" s="10">
        <v>5323.28</v>
      </c>
      <c r="IV64" s="11"/>
    </row>
    <row r="65" spans="1:256" ht="10.5">
      <c r="A65" s="6" t="s">
        <v>47</v>
      </c>
      <c r="B65" s="7" t="s">
        <v>48</v>
      </c>
      <c r="C65" s="7" t="s">
        <v>49</v>
      </c>
      <c r="D65" s="8" t="s">
        <v>30</v>
      </c>
      <c r="E65" s="18">
        <v>2</v>
      </c>
      <c r="F65" s="11">
        <f t="shared" si="7"/>
        <v>5400.0016000000005</v>
      </c>
      <c r="G65" s="9">
        <v>17</v>
      </c>
      <c r="H65" s="9">
        <v>16</v>
      </c>
      <c r="I65" s="26">
        <v>3</v>
      </c>
      <c r="K65" s="44">
        <f t="shared" si="8"/>
        <v>36</v>
      </c>
      <c r="L65" s="10">
        <v>4354.84</v>
      </c>
      <c r="IV65" s="11"/>
    </row>
    <row r="66" spans="1:256" ht="10.5">
      <c r="A66" s="6" t="s">
        <v>47</v>
      </c>
      <c r="B66" s="7" t="s">
        <v>48</v>
      </c>
      <c r="C66" s="7" t="s">
        <v>219</v>
      </c>
      <c r="D66" s="8" t="s">
        <v>28</v>
      </c>
      <c r="E66" s="18">
        <v>2</v>
      </c>
      <c r="F66" s="11">
        <f t="shared" si="7"/>
        <v>6300.005999999999</v>
      </c>
      <c r="G66" s="9">
        <v>7</v>
      </c>
      <c r="H66" s="9">
        <v>8</v>
      </c>
      <c r="I66" s="26">
        <v>15</v>
      </c>
      <c r="J66" s="26">
        <v>1</v>
      </c>
      <c r="K66" s="44">
        <f t="shared" si="8"/>
        <v>31</v>
      </c>
      <c r="L66" s="10">
        <v>5080.65</v>
      </c>
      <c r="IV66" s="11"/>
    </row>
    <row r="67" spans="1:256" ht="10.5">
      <c r="A67" s="6" t="s">
        <v>47</v>
      </c>
      <c r="B67" s="7" t="s">
        <v>48</v>
      </c>
      <c r="C67" s="7" t="s">
        <v>340</v>
      </c>
      <c r="D67" s="8" t="s">
        <v>28</v>
      </c>
      <c r="E67" s="18">
        <v>2</v>
      </c>
      <c r="F67" s="11">
        <f t="shared" si="7"/>
        <v>5400.0016000000005</v>
      </c>
      <c r="H67" s="9"/>
      <c r="J67" s="26">
        <v>29</v>
      </c>
      <c r="K67" s="44">
        <f t="shared" si="8"/>
        <v>29</v>
      </c>
      <c r="L67" s="10">
        <v>4354.84</v>
      </c>
      <c r="IV67" s="11"/>
    </row>
    <row r="68" spans="1:12" ht="10.5">
      <c r="A68" s="6" t="s">
        <v>47</v>
      </c>
      <c r="B68" s="7" t="s">
        <v>48</v>
      </c>
      <c r="C68" s="7" t="s">
        <v>281</v>
      </c>
      <c r="D68" s="8" t="s">
        <v>30</v>
      </c>
      <c r="E68" s="18">
        <v>2</v>
      </c>
      <c r="F68" s="11">
        <f>L68*1.24</f>
        <v>5401.2416</v>
      </c>
      <c r="H68" s="9"/>
      <c r="I68" s="26">
        <v>11</v>
      </c>
      <c r="J68" s="26">
        <v>17</v>
      </c>
      <c r="K68" s="44">
        <f>G68+H68+I68+J68</f>
        <v>28</v>
      </c>
      <c r="L68" s="10">
        <v>4355.84</v>
      </c>
    </row>
    <row r="69" spans="1:256" ht="10.5">
      <c r="A69" s="6" t="s">
        <v>47</v>
      </c>
      <c r="B69" s="7" t="s">
        <v>48</v>
      </c>
      <c r="C69" s="7" t="s">
        <v>280</v>
      </c>
      <c r="D69" s="8" t="s">
        <v>26</v>
      </c>
      <c r="E69" s="18">
        <v>1</v>
      </c>
      <c r="F69" s="11">
        <f t="shared" si="7"/>
        <v>3100</v>
      </c>
      <c r="H69" s="9"/>
      <c r="I69" s="26">
        <v>14</v>
      </c>
      <c r="J69" s="26">
        <v>13</v>
      </c>
      <c r="K69" s="44">
        <f t="shared" si="8"/>
        <v>27</v>
      </c>
      <c r="L69" s="10">
        <v>2500</v>
      </c>
      <c r="IV69" s="11"/>
    </row>
    <row r="70" spans="1:256" ht="10.5">
      <c r="A70" s="6" t="s">
        <v>47</v>
      </c>
      <c r="B70" s="7" t="s">
        <v>48</v>
      </c>
      <c r="C70" s="7" t="s">
        <v>50</v>
      </c>
      <c r="D70" s="8" t="s">
        <v>30</v>
      </c>
      <c r="E70" s="18">
        <v>2</v>
      </c>
      <c r="F70" s="11">
        <f t="shared" si="7"/>
        <v>5400.0016000000005</v>
      </c>
      <c r="G70" s="9">
        <v>7</v>
      </c>
      <c r="H70" s="9">
        <v>13</v>
      </c>
      <c r="I70" s="26">
        <v>3</v>
      </c>
      <c r="K70" s="44">
        <f t="shared" si="8"/>
        <v>23</v>
      </c>
      <c r="L70" s="10">
        <v>4354.84</v>
      </c>
      <c r="IV70" s="11"/>
    </row>
    <row r="71" spans="1:256" ht="10.5">
      <c r="A71" s="6" t="s">
        <v>47</v>
      </c>
      <c r="B71" s="7" t="s">
        <v>48</v>
      </c>
      <c r="C71" s="7" t="s">
        <v>240</v>
      </c>
      <c r="D71" s="8" t="s">
        <v>28</v>
      </c>
      <c r="E71" s="18">
        <v>2</v>
      </c>
      <c r="F71" s="11">
        <f t="shared" si="7"/>
        <v>6300.005999999999</v>
      </c>
      <c r="G71" s="9">
        <v>0</v>
      </c>
      <c r="H71" s="9">
        <v>5</v>
      </c>
      <c r="I71" s="26">
        <v>2</v>
      </c>
      <c r="K71" s="44">
        <f t="shared" si="8"/>
        <v>7</v>
      </c>
      <c r="L71" s="10">
        <v>5080.65</v>
      </c>
      <c r="O71" s="9" t="s">
        <v>241</v>
      </c>
      <c r="IV71" s="11"/>
    </row>
    <row r="72" spans="1:256" ht="11.25" thickBot="1">
      <c r="A72" s="6" t="s">
        <v>47</v>
      </c>
      <c r="B72" s="7" t="s">
        <v>48</v>
      </c>
      <c r="C72" s="7" t="s">
        <v>51</v>
      </c>
      <c r="D72" s="8" t="s">
        <v>28</v>
      </c>
      <c r="E72" s="18">
        <v>2</v>
      </c>
      <c r="F72" s="11">
        <f t="shared" si="7"/>
        <v>5400.0016000000005</v>
      </c>
      <c r="G72" s="9">
        <v>3</v>
      </c>
      <c r="H72" s="9">
        <v>2</v>
      </c>
      <c r="K72" s="44">
        <f t="shared" si="8"/>
        <v>5</v>
      </c>
      <c r="L72" s="10">
        <v>4354.84</v>
      </c>
      <c r="IV72" s="11"/>
    </row>
    <row r="73" spans="1:256" ht="10.5">
      <c r="A73" s="13" t="s">
        <v>47</v>
      </c>
      <c r="B73" s="13" t="s">
        <v>48</v>
      </c>
      <c r="C73" s="13" t="s">
        <v>53</v>
      </c>
      <c r="D73" s="13"/>
      <c r="E73" s="13"/>
      <c r="F73" s="13"/>
      <c r="G73" s="150">
        <f>SUM(G49:G72)</f>
        <v>1321</v>
      </c>
      <c r="H73" s="150">
        <f>SUM(H49:H72)</f>
        <v>1063</v>
      </c>
      <c r="I73" s="150">
        <f>SUM(I49:I72)</f>
        <v>845</v>
      </c>
      <c r="J73" s="150">
        <f>SUM(J49:J72)</f>
        <v>990</v>
      </c>
      <c r="K73" s="185">
        <f>SUM(K49:K72)</f>
        <v>4219</v>
      </c>
      <c r="L73" s="150"/>
      <c r="M73" s="150"/>
      <c r="N73" s="150"/>
      <c r="IV73" s="11"/>
    </row>
    <row r="74" spans="1:14" ht="10.5">
      <c r="A74" s="22" t="s">
        <v>47</v>
      </c>
      <c r="B74" s="23"/>
      <c r="C74" s="23" t="s">
        <v>34</v>
      </c>
      <c r="D74" s="24"/>
      <c r="E74" s="24"/>
      <c r="F74" s="25"/>
      <c r="G74" s="49">
        <f>G73/G275</f>
        <v>0.09384768400113669</v>
      </c>
      <c r="H74" s="49">
        <f>H73/H275</f>
        <v>0.08929021419571609</v>
      </c>
      <c r="I74" s="51">
        <f>I73/I275</f>
        <v>0.07967188383933622</v>
      </c>
      <c r="J74" s="51">
        <f>J73/J275</f>
        <v>0.07182240278583865</v>
      </c>
      <c r="K74" s="186">
        <f>K73/K275</f>
        <v>0.0837867895301267</v>
      </c>
      <c r="L74" s="19"/>
      <c r="M74" s="49"/>
      <c r="N74" s="49"/>
    </row>
    <row r="75" spans="1:12" ht="10.5">
      <c r="A75" s="6" t="s">
        <v>47</v>
      </c>
      <c r="C75" s="7" t="s">
        <v>35</v>
      </c>
      <c r="H75" s="29">
        <f>G73+H73</f>
        <v>2384</v>
      </c>
      <c r="I75" s="29">
        <f>G73+H73+I73</f>
        <v>3229</v>
      </c>
      <c r="J75" s="29">
        <f>G73+H73+I73+J73</f>
        <v>4219</v>
      </c>
      <c r="L75" s="19"/>
    </row>
    <row r="76" spans="10:16" ht="10.5">
      <c r="J76" s="145"/>
      <c r="K76" s="26"/>
      <c r="L76" s="19"/>
      <c r="O76" s="25"/>
      <c r="P76" s="25"/>
    </row>
    <row r="77" spans="1:15" ht="10.5">
      <c r="A77" s="6" t="s">
        <v>54</v>
      </c>
      <c r="B77" s="7" t="s">
        <v>54</v>
      </c>
      <c r="C77" s="7" t="s">
        <v>221</v>
      </c>
      <c r="D77" s="8" t="s">
        <v>26</v>
      </c>
      <c r="E77" s="27">
        <v>1</v>
      </c>
      <c r="F77" s="11">
        <f aca="true" t="shared" si="9" ref="F77:F93">L77*1.24</f>
        <v>5949.5199999999995</v>
      </c>
      <c r="G77" s="9">
        <v>105</v>
      </c>
      <c r="H77" s="26">
        <v>142</v>
      </c>
      <c r="I77" s="26">
        <v>93</v>
      </c>
      <c r="J77" s="145">
        <v>60</v>
      </c>
      <c r="K77" s="44">
        <f aca="true" t="shared" si="10" ref="K77:K84">G77+H77+I77+J77</f>
        <v>400</v>
      </c>
      <c r="L77" s="10">
        <v>4798</v>
      </c>
      <c r="O77" s="25"/>
    </row>
    <row r="78" spans="1:12" ht="12.75">
      <c r="A78" s="6" t="s">
        <v>54</v>
      </c>
      <c r="B78" s="7" t="s">
        <v>54</v>
      </c>
      <c r="C78" s="7" t="s">
        <v>230</v>
      </c>
      <c r="D78" s="8" t="s">
        <v>30</v>
      </c>
      <c r="E78" s="27">
        <v>2</v>
      </c>
      <c r="F78" s="11">
        <f t="shared" si="9"/>
        <v>5949.5199999999995</v>
      </c>
      <c r="G78" s="9">
        <v>8</v>
      </c>
      <c r="H78" s="26">
        <v>57</v>
      </c>
      <c r="I78" s="26">
        <v>65</v>
      </c>
      <c r="J78" s="145">
        <v>74</v>
      </c>
      <c r="K78" s="44">
        <f t="shared" si="10"/>
        <v>204</v>
      </c>
      <c r="L78" s="10">
        <v>4798</v>
      </c>
    </row>
    <row r="79" spans="1:12" ht="12.75">
      <c r="A79" s="6" t="s">
        <v>54</v>
      </c>
      <c r="B79" s="7" t="s">
        <v>54</v>
      </c>
      <c r="C79" s="7" t="s">
        <v>227</v>
      </c>
      <c r="D79" s="8" t="s">
        <v>26</v>
      </c>
      <c r="E79" s="18">
        <v>1</v>
      </c>
      <c r="F79" s="11">
        <f t="shared" si="9"/>
        <v>5381.6</v>
      </c>
      <c r="G79" s="9">
        <v>77</v>
      </c>
      <c r="H79" s="26">
        <v>37</v>
      </c>
      <c r="I79" s="26">
        <v>29</v>
      </c>
      <c r="J79" s="145">
        <v>16</v>
      </c>
      <c r="K79" s="44">
        <f aca="true" t="shared" si="11" ref="K79:K93">G79+H79+I79+J79</f>
        <v>159</v>
      </c>
      <c r="L79" s="10">
        <v>4340</v>
      </c>
    </row>
    <row r="80" spans="1:15" ht="10.5">
      <c r="A80" s="6" t="s">
        <v>54</v>
      </c>
      <c r="B80" s="7" t="s">
        <v>54</v>
      </c>
      <c r="C80" s="7" t="s">
        <v>225</v>
      </c>
      <c r="D80" s="8" t="s">
        <v>30</v>
      </c>
      <c r="E80" s="27">
        <v>2</v>
      </c>
      <c r="F80" s="11">
        <f t="shared" si="9"/>
        <v>5381.6</v>
      </c>
      <c r="G80" s="9">
        <v>65</v>
      </c>
      <c r="H80" s="26">
        <v>54</v>
      </c>
      <c r="I80" s="26">
        <v>14</v>
      </c>
      <c r="J80" s="145">
        <v>23</v>
      </c>
      <c r="K80" s="44">
        <f t="shared" si="10"/>
        <v>156</v>
      </c>
      <c r="L80" s="10">
        <v>4340</v>
      </c>
      <c r="O80" s="25"/>
    </row>
    <row r="81" spans="1:15" ht="10.5">
      <c r="A81" s="6" t="s">
        <v>54</v>
      </c>
      <c r="B81" s="7" t="s">
        <v>54</v>
      </c>
      <c r="C81" s="7" t="s">
        <v>222</v>
      </c>
      <c r="D81" s="8" t="s">
        <v>30</v>
      </c>
      <c r="E81" s="27">
        <v>2</v>
      </c>
      <c r="F81" s="11">
        <f t="shared" si="9"/>
        <v>5400.2</v>
      </c>
      <c r="G81" s="9">
        <v>48</v>
      </c>
      <c r="H81" s="26">
        <v>37</v>
      </c>
      <c r="I81" s="26">
        <v>6</v>
      </c>
      <c r="J81" s="145">
        <v>26</v>
      </c>
      <c r="K81" s="44">
        <f t="shared" si="10"/>
        <v>117</v>
      </c>
      <c r="L81" s="10">
        <v>4355</v>
      </c>
      <c r="O81" s="25"/>
    </row>
    <row r="82" spans="1:12" ht="12.75">
      <c r="A82" s="144" t="s">
        <v>54</v>
      </c>
      <c r="B82" s="7" t="s">
        <v>54</v>
      </c>
      <c r="C82" s="7" t="s">
        <v>229</v>
      </c>
      <c r="D82" s="8" t="s">
        <v>26</v>
      </c>
      <c r="E82" s="27">
        <v>1</v>
      </c>
      <c r="F82" s="11">
        <f t="shared" si="9"/>
        <v>5381.6</v>
      </c>
      <c r="G82" s="9">
        <v>28</v>
      </c>
      <c r="H82" s="26">
        <v>39</v>
      </c>
      <c r="I82" s="26">
        <v>19</v>
      </c>
      <c r="J82" s="145">
        <v>30</v>
      </c>
      <c r="K82" s="44">
        <f t="shared" si="10"/>
        <v>116</v>
      </c>
      <c r="L82" s="10">
        <v>4340</v>
      </c>
    </row>
    <row r="83" spans="1:12" ht="12.75">
      <c r="A83" s="144" t="s">
        <v>54</v>
      </c>
      <c r="B83" s="7" t="s">
        <v>54</v>
      </c>
      <c r="C83" s="7" t="s">
        <v>232</v>
      </c>
      <c r="D83" s="8" t="s">
        <v>30</v>
      </c>
      <c r="E83" s="27">
        <v>2</v>
      </c>
      <c r="F83" s="11">
        <f t="shared" si="9"/>
        <v>6498.84</v>
      </c>
      <c r="G83" s="9">
        <v>2</v>
      </c>
      <c r="H83" s="26">
        <v>31</v>
      </c>
      <c r="I83" s="26">
        <v>34</v>
      </c>
      <c r="J83" s="145">
        <v>30</v>
      </c>
      <c r="K83" s="44">
        <f t="shared" si="10"/>
        <v>97</v>
      </c>
      <c r="L83" s="10">
        <v>5241</v>
      </c>
    </row>
    <row r="84" spans="1:15" ht="10.5">
      <c r="A84" s="144" t="s">
        <v>54</v>
      </c>
      <c r="B84" s="7" t="s">
        <v>55</v>
      </c>
      <c r="C84" s="7" t="s">
        <v>57</v>
      </c>
      <c r="D84" s="8" t="s">
        <v>26</v>
      </c>
      <c r="E84" s="8">
        <v>3</v>
      </c>
      <c r="F84" s="11">
        <f t="shared" si="9"/>
        <v>3398.84</v>
      </c>
      <c r="G84" s="9">
        <v>21</v>
      </c>
      <c r="H84" s="26">
        <v>28</v>
      </c>
      <c r="I84" s="26">
        <v>15</v>
      </c>
      <c r="J84" s="145">
        <v>23</v>
      </c>
      <c r="K84" s="44">
        <f t="shared" si="10"/>
        <v>87</v>
      </c>
      <c r="L84" s="10">
        <v>2741</v>
      </c>
      <c r="O84" s="25"/>
    </row>
    <row r="85" spans="1:12" ht="12.75">
      <c r="A85" s="6" t="s">
        <v>54</v>
      </c>
      <c r="B85" s="7" t="s">
        <v>54</v>
      </c>
      <c r="C85" s="7" t="s">
        <v>228</v>
      </c>
      <c r="D85" s="8" t="s">
        <v>26</v>
      </c>
      <c r="E85" s="18">
        <v>1</v>
      </c>
      <c r="F85" s="11">
        <f t="shared" si="9"/>
        <v>5381.6</v>
      </c>
      <c r="G85" s="9">
        <v>11</v>
      </c>
      <c r="H85" s="26">
        <v>16</v>
      </c>
      <c r="I85" s="26">
        <v>16</v>
      </c>
      <c r="J85" s="145">
        <v>18</v>
      </c>
      <c r="K85" s="44">
        <f>SUM(G85+H85+I85+J85)</f>
        <v>61</v>
      </c>
      <c r="L85" s="10">
        <v>4340</v>
      </c>
    </row>
    <row r="86" spans="1:15" ht="10.5">
      <c r="A86" s="6" t="s">
        <v>223</v>
      </c>
      <c r="B86" s="7" t="s">
        <v>54</v>
      </c>
      <c r="C86" s="7" t="s">
        <v>224</v>
      </c>
      <c r="D86" s="8" t="s">
        <v>30</v>
      </c>
      <c r="E86" s="27">
        <v>2</v>
      </c>
      <c r="F86" s="11">
        <f t="shared" si="9"/>
        <v>5381.6</v>
      </c>
      <c r="G86" s="9">
        <v>36</v>
      </c>
      <c r="H86" s="26">
        <v>16</v>
      </c>
      <c r="I86" s="26">
        <v>0</v>
      </c>
      <c r="J86" s="145">
        <v>7</v>
      </c>
      <c r="K86" s="44">
        <f t="shared" si="11"/>
        <v>59</v>
      </c>
      <c r="L86" s="10">
        <v>4340</v>
      </c>
      <c r="O86" s="25"/>
    </row>
    <row r="87" spans="1:12" ht="12.75">
      <c r="A87" s="144" t="s">
        <v>54</v>
      </c>
      <c r="B87" s="7" t="s">
        <v>54</v>
      </c>
      <c r="C87" s="7" t="s">
        <v>231</v>
      </c>
      <c r="D87" s="8" t="s">
        <v>30</v>
      </c>
      <c r="E87" s="27">
        <v>2</v>
      </c>
      <c r="F87" s="11">
        <f t="shared" si="9"/>
        <v>5949.5199999999995</v>
      </c>
      <c r="G87" s="9">
        <v>3</v>
      </c>
      <c r="H87" s="26">
        <v>30</v>
      </c>
      <c r="I87" s="26">
        <v>11</v>
      </c>
      <c r="J87" s="145">
        <v>6</v>
      </c>
      <c r="K87" s="44">
        <f t="shared" si="11"/>
        <v>50</v>
      </c>
      <c r="L87" s="10">
        <v>4798</v>
      </c>
    </row>
    <row r="88" spans="1:16" ht="10.5">
      <c r="A88" s="144" t="s">
        <v>54</v>
      </c>
      <c r="B88" s="7" t="s">
        <v>55</v>
      </c>
      <c r="C88" s="7" t="s">
        <v>58</v>
      </c>
      <c r="D88" s="8" t="s">
        <v>30</v>
      </c>
      <c r="E88" s="18">
        <v>2</v>
      </c>
      <c r="F88" s="11">
        <f t="shared" si="9"/>
        <v>5400.2</v>
      </c>
      <c r="G88" s="9">
        <v>34</v>
      </c>
      <c r="H88" s="26">
        <v>2</v>
      </c>
      <c r="I88" s="26">
        <v>1</v>
      </c>
      <c r="J88" s="145"/>
      <c r="K88" s="44">
        <f t="shared" si="11"/>
        <v>37</v>
      </c>
      <c r="L88" s="10">
        <v>4355</v>
      </c>
      <c r="O88" s="25"/>
      <c r="P88" s="25"/>
    </row>
    <row r="89" spans="1:12" ht="12.75">
      <c r="A89" s="191" t="s">
        <v>54</v>
      </c>
      <c r="B89" s="147" t="s">
        <v>54</v>
      </c>
      <c r="C89" s="147" t="s">
        <v>234</v>
      </c>
      <c r="D89" s="148" t="s">
        <v>30</v>
      </c>
      <c r="E89" s="148">
        <v>2</v>
      </c>
      <c r="F89" s="11">
        <f t="shared" si="9"/>
        <v>5949.5199999999995</v>
      </c>
      <c r="G89" s="79">
        <v>2</v>
      </c>
      <c r="H89" s="93">
        <v>18</v>
      </c>
      <c r="I89" s="93">
        <v>0</v>
      </c>
      <c r="J89" s="145">
        <v>7</v>
      </c>
      <c r="K89" s="44">
        <f t="shared" si="11"/>
        <v>27</v>
      </c>
      <c r="L89" s="149">
        <v>4798</v>
      </c>
    </row>
    <row r="90" spans="1:15" ht="10.5">
      <c r="A90" s="144" t="s">
        <v>223</v>
      </c>
      <c r="B90" s="7" t="s">
        <v>54</v>
      </c>
      <c r="C90" s="7" t="s">
        <v>226</v>
      </c>
      <c r="D90" s="8" t="s">
        <v>28</v>
      </c>
      <c r="E90" s="27">
        <v>2</v>
      </c>
      <c r="F90" s="11">
        <f t="shared" si="9"/>
        <v>5381.6</v>
      </c>
      <c r="G90" s="9">
        <v>3</v>
      </c>
      <c r="H90" s="26">
        <v>4</v>
      </c>
      <c r="I90" s="26">
        <v>5</v>
      </c>
      <c r="J90" s="145">
        <v>12</v>
      </c>
      <c r="K90" s="44">
        <f t="shared" si="11"/>
        <v>24</v>
      </c>
      <c r="L90" s="10">
        <v>4340</v>
      </c>
      <c r="O90" s="25"/>
    </row>
    <row r="91" spans="1:256" s="25" customFormat="1" ht="10.5">
      <c r="A91" s="144" t="s">
        <v>54</v>
      </c>
      <c r="B91" s="7" t="s">
        <v>55</v>
      </c>
      <c r="C91" s="7" t="s">
        <v>56</v>
      </c>
      <c r="D91" s="8" t="s">
        <v>30</v>
      </c>
      <c r="E91" s="8">
        <v>2</v>
      </c>
      <c r="F91" s="11">
        <f t="shared" si="9"/>
        <v>5382.84</v>
      </c>
      <c r="G91" s="9">
        <v>21</v>
      </c>
      <c r="H91" s="26">
        <v>1</v>
      </c>
      <c r="I91" s="26">
        <v>1</v>
      </c>
      <c r="J91" s="145"/>
      <c r="K91" s="44">
        <f t="shared" si="11"/>
        <v>23</v>
      </c>
      <c r="L91" s="10">
        <v>4341</v>
      </c>
      <c r="M91" s="158"/>
      <c r="N91" s="10"/>
      <c r="O91" s="9"/>
      <c r="P91" s="9"/>
      <c r="Q91" s="53"/>
      <c r="R91" s="53"/>
      <c r="S91" s="53"/>
      <c r="T91" s="53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12" ht="12.75">
      <c r="A92" s="146" t="s">
        <v>54</v>
      </c>
      <c r="B92" s="147" t="s">
        <v>54</v>
      </c>
      <c r="C92" s="147" t="s">
        <v>233</v>
      </c>
      <c r="D92" s="148" t="s">
        <v>30</v>
      </c>
      <c r="E92" s="148">
        <v>2</v>
      </c>
      <c r="F92" s="11">
        <f t="shared" si="9"/>
        <v>6299.572</v>
      </c>
      <c r="G92" s="79">
        <v>2</v>
      </c>
      <c r="H92" s="93">
        <v>2</v>
      </c>
      <c r="I92" s="93">
        <v>3</v>
      </c>
      <c r="J92" s="145">
        <v>5</v>
      </c>
      <c r="K92" s="44">
        <f t="shared" si="11"/>
        <v>12</v>
      </c>
      <c r="L92" s="149">
        <v>5080.3</v>
      </c>
    </row>
    <row r="93" spans="1:12" ht="13.5" thickBot="1">
      <c r="A93" s="146" t="s">
        <v>54</v>
      </c>
      <c r="B93" s="147" t="s">
        <v>54</v>
      </c>
      <c r="C93" s="147" t="s">
        <v>235</v>
      </c>
      <c r="D93" s="148" t="s">
        <v>30</v>
      </c>
      <c r="E93" s="148">
        <v>2</v>
      </c>
      <c r="F93" s="11">
        <f t="shared" si="9"/>
        <v>6299.572</v>
      </c>
      <c r="G93" s="79">
        <v>0</v>
      </c>
      <c r="H93" s="93">
        <v>2</v>
      </c>
      <c r="I93" s="93">
        <v>0</v>
      </c>
      <c r="J93" s="187"/>
      <c r="K93" s="44">
        <f t="shared" si="11"/>
        <v>2</v>
      </c>
      <c r="L93" s="149">
        <v>5080.3</v>
      </c>
    </row>
    <row r="94" spans="1:20" s="25" customFormat="1" ht="10.5">
      <c r="A94" s="12" t="s">
        <v>54</v>
      </c>
      <c r="B94" s="13"/>
      <c r="C94" s="13" t="s">
        <v>59</v>
      </c>
      <c r="D94" s="14"/>
      <c r="E94" s="14"/>
      <c r="F94" s="98"/>
      <c r="G94" s="15">
        <f>SUM(G77:G93)</f>
        <v>466</v>
      </c>
      <c r="H94" s="32">
        <f>SUM(H77:H93)</f>
        <v>516</v>
      </c>
      <c r="I94" s="32">
        <f>SUM(I77:I93)</f>
        <v>312</v>
      </c>
      <c r="J94" s="32">
        <f>SUM(J77:J93)</f>
        <v>337</v>
      </c>
      <c r="K94" s="45">
        <f>SUM(K77:K93)</f>
        <v>1631</v>
      </c>
      <c r="L94" s="104"/>
      <c r="M94" s="159"/>
      <c r="N94" s="16"/>
      <c r="O94" s="9"/>
      <c r="P94" s="9"/>
      <c r="Q94" s="53"/>
      <c r="R94" s="53"/>
      <c r="S94" s="54"/>
      <c r="T94" s="54"/>
    </row>
    <row r="95" spans="1:14" ht="10.5">
      <c r="A95" s="6" t="s">
        <v>54</v>
      </c>
      <c r="B95" s="23"/>
      <c r="C95" s="23" t="s">
        <v>34</v>
      </c>
      <c r="D95" s="24"/>
      <c r="E95" s="24"/>
      <c r="F95" s="25"/>
      <c r="G95" s="49">
        <f>G94/G275</f>
        <v>0.03310599602159704</v>
      </c>
      <c r="H95" s="51">
        <f>H94/H275</f>
        <v>0.04334313313733725</v>
      </c>
      <c r="I95" s="51">
        <f>I94/I275</f>
        <v>0.029417310956062606</v>
      </c>
      <c r="J95" s="51">
        <f>J94/J275</f>
        <v>0.024448636099825886</v>
      </c>
      <c r="K95" s="50">
        <f>K94/K275</f>
        <v>0.03239067402788259</v>
      </c>
      <c r="L95" s="19"/>
      <c r="N95" s="49"/>
    </row>
    <row r="96" spans="1:12" ht="10.5">
      <c r="A96" s="6" t="s">
        <v>54</v>
      </c>
      <c r="C96" s="7" t="s">
        <v>35</v>
      </c>
      <c r="G96" s="17"/>
      <c r="H96" s="26">
        <f>G94+H94</f>
        <v>982</v>
      </c>
      <c r="I96" s="26">
        <f>G94+H94+I94</f>
        <v>1294</v>
      </c>
      <c r="J96" s="26">
        <f>G94+H94+I94+J94</f>
        <v>1631</v>
      </c>
      <c r="L96" s="19"/>
    </row>
    <row r="97" ht="10.5">
      <c r="L97" s="19"/>
    </row>
    <row r="98" spans="1:20" ht="10.5">
      <c r="A98" s="6" t="s">
        <v>60</v>
      </c>
      <c r="B98" s="7" t="s">
        <v>61</v>
      </c>
      <c r="C98" s="7" t="s">
        <v>206</v>
      </c>
      <c r="D98" s="8" t="s">
        <v>30</v>
      </c>
      <c r="E98" s="8">
        <v>2</v>
      </c>
      <c r="F98" s="11">
        <f aca="true" t="shared" si="12" ref="F98:F113">L98*1.24</f>
        <v>6200</v>
      </c>
      <c r="G98" s="9">
        <v>137</v>
      </c>
      <c r="H98" s="11">
        <v>167</v>
      </c>
      <c r="I98" s="29">
        <v>101</v>
      </c>
      <c r="J98" s="26">
        <v>74</v>
      </c>
      <c r="K98" s="97">
        <f>SUM(G98:J98)</f>
        <v>479</v>
      </c>
      <c r="L98" s="10">
        <v>5000</v>
      </c>
      <c r="Q98" s="9"/>
      <c r="R98" s="9"/>
      <c r="S98" s="9"/>
      <c r="T98" s="9"/>
    </row>
    <row r="99" spans="1:20" ht="10.5">
      <c r="A99" s="6" t="s">
        <v>60</v>
      </c>
      <c r="B99" s="7" t="s">
        <v>61</v>
      </c>
      <c r="C99" s="7" t="s">
        <v>209</v>
      </c>
      <c r="D99" s="8" t="s">
        <v>26</v>
      </c>
      <c r="E99" s="8">
        <v>1</v>
      </c>
      <c r="F99" s="11">
        <f t="shared" si="12"/>
        <v>6099.994000000001</v>
      </c>
      <c r="G99" s="9">
        <v>153</v>
      </c>
      <c r="H99" s="11">
        <v>137</v>
      </c>
      <c r="I99" s="29">
        <v>91</v>
      </c>
      <c r="J99" s="26">
        <v>87</v>
      </c>
      <c r="K99" s="97">
        <f>SUM(G99:J99)</f>
        <v>468</v>
      </c>
      <c r="L99" s="10">
        <v>4919.35</v>
      </c>
      <c r="Q99" s="9"/>
      <c r="R99" s="9"/>
      <c r="S99" s="9"/>
      <c r="T99" s="9"/>
    </row>
    <row r="100" spans="1:256" s="25" customFormat="1" ht="10.5">
      <c r="A100" s="6" t="s">
        <v>60</v>
      </c>
      <c r="B100" s="7" t="s">
        <v>61</v>
      </c>
      <c r="C100" s="7" t="s">
        <v>294</v>
      </c>
      <c r="D100" s="8" t="s">
        <v>30</v>
      </c>
      <c r="E100" s="8">
        <v>2</v>
      </c>
      <c r="F100" s="11">
        <f t="shared" si="12"/>
        <v>5400.2</v>
      </c>
      <c r="G100" s="9">
        <f>0+1+11+10+7+10</f>
        <v>39</v>
      </c>
      <c r="H100" s="11">
        <v>38</v>
      </c>
      <c r="I100" s="29">
        <v>39</v>
      </c>
      <c r="J100" s="26">
        <v>58</v>
      </c>
      <c r="K100" s="44">
        <f aca="true" t="shared" si="13" ref="K100:K113">G100+H100+I100+J100</f>
        <v>174</v>
      </c>
      <c r="L100" s="10">
        <v>4355</v>
      </c>
      <c r="M100" s="158"/>
      <c r="N100" s="10"/>
      <c r="O100" s="10"/>
      <c r="P100" s="9"/>
      <c r="Q100" s="53"/>
      <c r="R100" s="53"/>
      <c r="S100" s="53"/>
      <c r="T100" s="53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0" ht="10.5">
      <c r="A101" s="6" t="s">
        <v>60</v>
      </c>
      <c r="B101" s="7" t="s">
        <v>61</v>
      </c>
      <c r="C101" s="7" t="s">
        <v>207</v>
      </c>
      <c r="D101" s="8" t="s">
        <v>30</v>
      </c>
      <c r="E101" s="8">
        <v>2</v>
      </c>
      <c r="F101" s="11">
        <f t="shared" si="12"/>
        <v>6399.9996</v>
      </c>
      <c r="G101" s="9">
        <v>25</v>
      </c>
      <c r="H101" s="11">
        <v>27</v>
      </c>
      <c r="I101" s="29">
        <v>40</v>
      </c>
      <c r="J101" s="26">
        <v>18</v>
      </c>
      <c r="K101" s="97">
        <f>SUM(G101:J101)</f>
        <v>110</v>
      </c>
      <c r="L101" s="10">
        <v>5161.29</v>
      </c>
      <c r="Q101" s="9"/>
      <c r="R101" s="9"/>
      <c r="S101" s="9"/>
      <c r="T101" s="9"/>
    </row>
    <row r="102" spans="1:252" ht="10.5">
      <c r="A102" s="6" t="s">
        <v>60</v>
      </c>
      <c r="B102" s="7" t="s">
        <v>61</v>
      </c>
      <c r="C102" s="7" t="s">
        <v>210</v>
      </c>
      <c r="D102" s="8" t="s">
        <v>26</v>
      </c>
      <c r="E102" s="8">
        <v>1</v>
      </c>
      <c r="F102" s="11">
        <f t="shared" si="12"/>
        <v>6399.9996</v>
      </c>
      <c r="G102" s="9">
        <v>41</v>
      </c>
      <c r="H102" s="11">
        <v>25</v>
      </c>
      <c r="I102" s="29">
        <v>33</v>
      </c>
      <c r="J102" s="26">
        <v>9</v>
      </c>
      <c r="K102" s="97">
        <f>SUM(G102:J102)</f>
        <v>108</v>
      </c>
      <c r="L102" s="10">
        <v>5161.29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</row>
    <row r="103" spans="1:256" s="25" customFormat="1" ht="10.5">
      <c r="A103" s="6" t="s">
        <v>60</v>
      </c>
      <c r="B103" s="7" t="s">
        <v>61</v>
      </c>
      <c r="C103" s="7" t="s">
        <v>311</v>
      </c>
      <c r="D103" s="8" t="s">
        <v>26</v>
      </c>
      <c r="E103" s="8">
        <v>1</v>
      </c>
      <c r="F103" s="11">
        <f>L103*1.24</f>
        <v>5400.2</v>
      </c>
      <c r="G103" s="9">
        <v>33</v>
      </c>
      <c r="H103" s="11">
        <v>23</v>
      </c>
      <c r="I103" s="11">
        <v>16</v>
      </c>
      <c r="J103" s="26">
        <v>14</v>
      </c>
      <c r="K103" s="44">
        <f t="shared" si="13"/>
        <v>86</v>
      </c>
      <c r="L103" s="10">
        <v>4355</v>
      </c>
      <c r="M103" s="158"/>
      <c r="N103" s="10"/>
      <c r="O103" s="10"/>
      <c r="P103" s="9"/>
      <c r="Q103" s="53"/>
      <c r="R103" s="53"/>
      <c r="S103" s="53"/>
      <c r="T103" s="53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12" ht="10.5">
      <c r="A104" s="6" t="s">
        <v>60</v>
      </c>
      <c r="B104" s="7" t="s">
        <v>61</v>
      </c>
      <c r="C104" s="7" t="s">
        <v>293</v>
      </c>
      <c r="D104" s="8" t="s">
        <v>30</v>
      </c>
      <c r="E104" s="8">
        <v>2</v>
      </c>
      <c r="F104" s="11">
        <f t="shared" si="12"/>
        <v>5949.9912</v>
      </c>
      <c r="G104" s="9">
        <v>42</v>
      </c>
      <c r="H104" s="11">
        <v>19</v>
      </c>
      <c r="I104" s="29">
        <v>7</v>
      </c>
      <c r="J104" s="26">
        <v>8</v>
      </c>
      <c r="K104" s="44">
        <f t="shared" si="13"/>
        <v>76</v>
      </c>
      <c r="L104" s="10">
        <v>4798.38</v>
      </c>
    </row>
    <row r="105" spans="1:256" s="25" customFormat="1" ht="11.25">
      <c r="A105" s="6" t="s">
        <v>60</v>
      </c>
      <c r="B105" s="7" t="s">
        <v>61</v>
      </c>
      <c r="C105" s="21" t="s">
        <v>298</v>
      </c>
      <c r="D105" s="181" t="s">
        <v>30</v>
      </c>
      <c r="E105" s="181">
        <v>2</v>
      </c>
      <c r="F105" s="11">
        <f t="shared" si="12"/>
        <v>4800.04</v>
      </c>
      <c r="G105" s="182"/>
      <c r="H105" s="182"/>
      <c r="I105" s="182">
        <v>6</v>
      </c>
      <c r="J105" s="182">
        <v>56</v>
      </c>
      <c r="K105" s="44">
        <f t="shared" si="13"/>
        <v>62</v>
      </c>
      <c r="L105" s="182">
        <v>3871</v>
      </c>
      <c r="M105" s="158"/>
      <c r="N105" s="10"/>
      <c r="O105" s="10"/>
      <c r="P105" s="9"/>
      <c r="Q105" s="53"/>
      <c r="R105" s="53"/>
      <c r="S105" s="53"/>
      <c r="T105" s="53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0" ht="10.5">
      <c r="A106" s="6" t="s">
        <v>60</v>
      </c>
      <c r="B106" s="7" t="s">
        <v>61</v>
      </c>
      <c r="C106" s="7" t="s">
        <v>208</v>
      </c>
      <c r="D106" s="8" t="s">
        <v>28</v>
      </c>
      <c r="E106" s="8">
        <v>2</v>
      </c>
      <c r="F106" s="11">
        <f t="shared" si="12"/>
        <v>5899.92</v>
      </c>
      <c r="G106" s="9">
        <v>8</v>
      </c>
      <c r="H106" s="11">
        <v>16</v>
      </c>
      <c r="I106" s="29">
        <v>8</v>
      </c>
      <c r="J106" s="26">
        <v>25</v>
      </c>
      <c r="K106" s="97">
        <f>SUM(G106:J106)</f>
        <v>57</v>
      </c>
      <c r="L106" s="10">
        <v>4758</v>
      </c>
      <c r="Q106" s="9"/>
      <c r="R106" s="9"/>
      <c r="S106" s="9"/>
      <c r="T106" s="9"/>
    </row>
    <row r="107" spans="1:256" s="25" customFormat="1" ht="11.25">
      <c r="A107" s="6" t="s">
        <v>60</v>
      </c>
      <c r="B107" s="7" t="s">
        <v>61</v>
      </c>
      <c r="C107" s="21" t="s">
        <v>296</v>
      </c>
      <c r="D107" s="181" t="s">
        <v>26</v>
      </c>
      <c r="E107" s="181">
        <v>1</v>
      </c>
      <c r="F107" s="11">
        <f t="shared" si="12"/>
        <v>4699.6</v>
      </c>
      <c r="G107" s="182"/>
      <c r="H107" s="182"/>
      <c r="I107" s="182">
        <v>10</v>
      </c>
      <c r="J107" s="182">
        <v>30</v>
      </c>
      <c r="K107" s="44">
        <f t="shared" si="13"/>
        <v>40</v>
      </c>
      <c r="L107" s="182">
        <v>3790</v>
      </c>
      <c r="M107" s="158"/>
      <c r="N107" s="10"/>
      <c r="O107" s="10"/>
      <c r="P107" s="9"/>
      <c r="Q107" s="53"/>
      <c r="R107" s="53"/>
      <c r="S107" s="53"/>
      <c r="T107" s="53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15" ht="10.5">
      <c r="A108" s="6" t="s">
        <v>60</v>
      </c>
      <c r="B108" s="7" t="s">
        <v>61</v>
      </c>
      <c r="C108" s="7" t="s">
        <v>295</v>
      </c>
      <c r="D108" s="8" t="s">
        <v>28</v>
      </c>
      <c r="E108" s="8">
        <v>2</v>
      </c>
      <c r="F108" s="11">
        <f t="shared" si="12"/>
        <v>5400.2</v>
      </c>
      <c r="G108" s="9">
        <f>7</f>
        <v>7</v>
      </c>
      <c r="H108" s="11">
        <v>2</v>
      </c>
      <c r="I108" s="29">
        <v>8</v>
      </c>
      <c r="J108" s="26">
        <v>18</v>
      </c>
      <c r="K108" s="44">
        <f t="shared" si="13"/>
        <v>35</v>
      </c>
      <c r="L108" s="10">
        <v>4355</v>
      </c>
      <c r="O108" s="10"/>
    </row>
    <row r="109" spans="1:256" s="25" customFormat="1" ht="11.25">
      <c r="A109" s="6" t="s">
        <v>60</v>
      </c>
      <c r="B109" s="7" t="s">
        <v>61</v>
      </c>
      <c r="C109" s="21" t="s">
        <v>297</v>
      </c>
      <c r="D109" s="181" t="s">
        <v>248</v>
      </c>
      <c r="E109" s="181">
        <v>2</v>
      </c>
      <c r="F109" s="11">
        <f t="shared" si="12"/>
        <v>5200.312</v>
      </c>
      <c r="G109" s="182"/>
      <c r="H109" s="182"/>
      <c r="I109" s="182">
        <v>2</v>
      </c>
      <c r="J109" s="182">
        <v>16</v>
      </c>
      <c r="K109" s="44">
        <f t="shared" si="13"/>
        <v>18</v>
      </c>
      <c r="L109" s="183">
        <v>4193.8</v>
      </c>
      <c r="M109" s="158"/>
      <c r="N109" s="10"/>
      <c r="O109" s="10"/>
      <c r="P109" s="9"/>
      <c r="Q109" s="53"/>
      <c r="R109" s="53"/>
      <c r="S109" s="53"/>
      <c r="T109" s="53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12" ht="11.25">
      <c r="A110" s="6" t="s">
        <v>60</v>
      </c>
      <c r="B110" s="7" t="s">
        <v>61</v>
      </c>
      <c r="C110" s="21" t="s">
        <v>313</v>
      </c>
      <c r="D110" s="181" t="s">
        <v>26</v>
      </c>
      <c r="E110" s="181">
        <v>1</v>
      </c>
      <c r="F110" s="11">
        <f t="shared" si="12"/>
        <v>5400.2</v>
      </c>
      <c r="G110" s="182"/>
      <c r="H110" s="182"/>
      <c r="I110" s="182">
        <v>13</v>
      </c>
      <c r="J110" s="182">
        <v>5</v>
      </c>
      <c r="K110" s="44">
        <f t="shared" si="13"/>
        <v>18</v>
      </c>
      <c r="L110" s="182">
        <v>4355</v>
      </c>
    </row>
    <row r="111" spans="1:252" ht="10.5">
      <c r="A111" s="6" t="s">
        <v>60</v>
      </c>
      <c r="B111" s="7" t="s">
        <v>61</v>
      </c>
      <c r="C111" s="7" t="s">
        <v>312</v>
      </c>
      <c r="D111" s="8" t="s">
        <v>26</v>
      </c>
      <c r="E111" s="8">
        <v>1</v>
      </c>
      <c r="F111" s="11">
        <f>L111*1.24</f>
        <v>5400.2</v>
      </c>
      <c r="G111" s="9">
        <v>0</v>
      </c>
      <c r="H111" s="11">
        <v>0</v>
      </c>
      <c r="I111" s="11">
        <v>5</v>
      </c>
      <c r="J111" s="26">
        <v>11</v>
      </c>
      <c r="K111" s="44">
        <f>G111+H111+I111+J111</f>
        <v>16</v>
      </c>
      <c r="L111" s="10">
        <v>4355</v>
      </c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</row>
    <row r="112" spans="1:20" ht="10.5">
      <c r="A112" s="6" t="s">
        <v>60</v>
      </c>
      <c r="B112" s="7" t="s">
        <v>61</v>
      </c>
      <c r="C112" s="7" t="s">
        <v>218</v>
      </c>
      <c r="D112" s="8" t="s">
        <v>28</v>
      </c>
      <c r="E112" s="8">
        <v>2</v>
      </c>
      <c r="F112" s="11">
        <f t="shared" si="12"/>
        <v>6200</v>
      </c>
      <c r="G112" s="9">
        <f>3+1</f>
        <v>4</v>
      </c>
      <c r="H112" s="11">
        <v>1</v>
      </c>
      <c r="I112" s="29">
        <v>-1</v>
      </c>
      <c r="J112" s="26">
        <v>1</v>
      </c>
      <c r="K112" s="44">
        <f t="shared" si="13"/>
        <v>5</v>
      </c>
      <c r="L112" s="10">
        <v>5000</v>
      </c>
      <c r="Q112" s="9"/>
      <c r="R112" s="9"/>
      <c r="S112" s="9"/>
      <c r="T112" s="9"/>
    </row>
    <row r="113" spans="1:256" s="25" customFormat="1" ht="11.25" thickBot="1">
      <c r="A113" s="6" t="s">
        <v>60</v>
      </c>
      <c r="B113" s="7" t="s">
        <v>61</v>
      </c>
      <c r="C113" s="7" t="s">
        <v>314</v>
      </c>
      <c r="D113" s="8" t="s">
        <v>28</v>
      </c>
      <c r="E113" s="8">
        <v>2</v>
      </c>
      <c r="F113" s="11">
        <f t="shared" si="12"/>
        <v>6200</v>
      </c>
      <c r="G113" s="9">
        <f>1+2</f>
        <v>3</v>
      </c>
      <c r="H113" s="11">
        <v>0</v>
      </c>
      <c r="I113" s="29">
        <v>0</v>
      </c>
      <c r="J113" s="26">
        <v>0</v>
      </c>
      <c r="K113" s="44">
        <f t="shared" si="13"/>
        <v>3</v>
      </c>
      <c r="L113" s="10">
        <v>5000</v>
      </c>
      <c r="M113" s="158"/>
      <c r="N113" s="10"/>
      <c r="O113" s="10" t="s">
        <v>238</v>
      </c>
      <c r="P113" s="9"/>
      <c r="Q113" s="53"/>
      <c r="R113" s="53"/>
      <c r="S113" s="53"/>
      <c r="T113" s="53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14" ht="10.5">
      <c r="A114" s="12" t="s">
        <v>60</v>
      </c>
      <c r="B114" s="13"/>
      <c r="C114" s="13" t="s">
        <v>62</v>
      </c>
      <c r="D114" s="14"/>
      <c r="E114" s="14"/>
      <c r="F114" s="98"/>
      <c r="G114" s="15">
        <f>SUM(G98:G113)</f>
        <v>492</v>
      </c>
      <c r="H114" s="15">
        <f>SUM(H98:H113)</f>
        <v>455</v>
      </c>
      <c r="I114" s="98">
        <f>SUM(I98:I113)</f>
        <v>378</v>
      </c>
      <c r="J114" s="15">
        <f>SUM(J98:J113)</f>
        <v>430</v>
      </c>
      <c r="K114" s="45">
        <f>SUM(K98:K113)</f>
        <v>1755</v>
      </c>
      <c r="L114" s="104"/>
      <c r="M114" s="159"/>
      <c r="N114" s="16"/>
    </row>
    <row r="115" spans="1:14" ht="10.5">
      <c r="A115" s="22" t="s">
        <v>60</v>
      </c>
      <c r="B115" s="23"/>
      <c r="C115" s="23" t="s">
        <v>34</v>
      </c>
      <c r="D115" s="24"/>
      <c r="E115" s="24"/>
      <c r="F115" s="25"/>
      <c r="G115" s="49">
        <f>G114/G275</f>
        <v>0.03495311167945439</v>
      </c>
      <c r="H115" s="51">
        <f>H114/H275</f>
        <v>0.03821923561528769</v>
      </c>
      <c r="I115" s="51">
        <f>I114/I275</f>
        <v>0.03564020365830662</v>
      </c>
      <c r="J115" s="51">
        <f>J114/J275</f>
        <v>0.031195589088798607</v>
      </c>
      <c r="K115" s="50">
        <f>K114/K275</f>
        <v>0.034853239067402786</v>
      </c>
      <c r="L115" s="19"/>
      <c r="N115" s="49"/>
    </row>
    <row r="116" spans="1:13" ht="10.5">
      <c r="A116" s="6" t="s">
        <v>60</v>
      </c>
      <c r="C116" s="7" t="s">
        <v>35</v>
      </c>
      <c r="H116" s="26">
        <f>G114+H114</f>
        <v>947</v>
      </c>
      <c r="I116" s="26">
        <f>G114+H114+I114</f>
        <v>1325</v>
      </c>
      <c r="J116" s="26">
        <f>G114+H114+I114+J114</f>
        <v>1755</v>
      </c>
      <c r="L116" s="19"/>
      <c r="M116" s="161"/>
    </row>
    <row r="117" spans="12:13" ht="10.5">
      <c r="L117" s="19"/>
      <c r="M117" s="161"/>
    </row>
    <row r="118" spans="1:12" ht="10.5">
      <c r="A118" s="6" t="s">
        <v>284</v>
      </c>
      <c r="B118" s="7" t="s">
        <v>288</v>
      </c>
      <c r="C118" s="7" t="s">
        <v>291</v>
      </c>
      <c r="D118" s="8" t="s">
        <v>28</v>
      </c>
      <c r="E118" s="8">
        <v>2</v>
      </c>
      <c r="F118" s="11">
        <f aca="true" t="shared" si="14" ref="F118:F123">L118*1.24</f>
        <v>5399.6296</v>
      </c>
      <c r="I118" s="26">
        <v>3</v>
      </c>
      <c r="J118" s="26">
        <v>94</v>
      </c>
      <c r="K118" s="44">
        <f aca="true" t="shared" si="15" ref="K118:K123">G118+H118+I118+J118</f>
        <v>97</v>
      </c>
      <c r="L118" s="10">
        <v>4354.54</v>
      </c>
    </row>
    <row r="119" spans="1:12" ht="10.5">
      <c r="A119" s="6" t="s">
        <v>284</v>
      </c>
      <c r="B119" s="7" t="s">
        <v>288</v>
      </c>
      <c r="C119" s="7" t="s">
        <v>290</v>
      </c>
      <c r="D119" s="8" t="s">
        <v>26</v>
      </c>
      <c r="E119" s="8">
        <v>1</v>
      </c>
      <c r="F119" s="11">
        <f t="shared" si="14"/>
        <v>5399.6296</v>
      </c>
      <c r="I119" s="26">
        <v>4</v>
      </c>
      <c r="J119" s="26">
        <v>6</v>
      </c>
      <c r="K119" s="44">
        <f t="shared" si="15"/>
        <v>10</v>
      </c>
      <c r="L119" s="10">
        <v>4354.54</v>
      </c>
    </row>
    <row r="120" spans="1:12" ht="10.5">
      <c r="A120" s="6" t="s">
        <v>284</v>
      </c>
      <c r="B120" s="7" t="s">
        <v>288</v>
      </c>
      <c r="C120" s="7" t="s">
        <v>289</v>
      </c>
      <c r="D120" s="8" t="s">
        <v>26</v>
      </c>
      <c r="E120" s="8">
        <v>1</v>
      </c>
      <c r="F120" s="11">
        <f t="shared" si="14"/>
        <v>5399.6296</v>
      </c>
      <c r="I120" s="26">
        <v>2</v>
      </c>
      <c r="J120" s="26">
        <v>5</v>
      </c>
      <c r="K120" s="44">
        <f t="shared" si="15"/>
        <v>7</v>
      </c>
      <c r="L120" s="10">
        <v>4354.54</v>
      </c>
    </row>
    <row r="121" spans="1:12" ht="10.5">
      <c r="A121" s="6" t="s">
        <v>284</v>
      </c>
      <c r="B121" s="7" t="s">
        <v>285</v>
      </c>
      <c r="C121" s="7" t="s">
        <v>286</v>
      </c>
      <c r="D121" s="8" t="s">
        <v>28</v>
      </c>
      <c r="E121" s="8">
        <v>3</v>
      </c>
      <c r="F121" s="11">
        <f t="shared" si="14"/>
        <v>12387.6</v>
      </c>
      <c r="I121" s="26">
        <v>4</v>
      </c>
      <c r="K121" s="44">
        <f t="shared" si="15"/>
        <v>4</v>
      </c>
      <c r="L121" s="10">
        <v>9990</v>
      </c>
    </row>
    <row r="122" spans="1:12" ht="10.5">
      <c r="A122" s="6" t="s">
        <v>284</v>
      </c>
      <c r="B122" s="7" t="s">
        <v>285</v>
      </c>
      <c r="C122" s="7" t="s">
        <v>287</v>
      </c>
      <c r="D122" s="8" t="s">
        <v>28</v>
      </c>
      <c r="E122" s="8">
        <v>3</v>
      </c>
      <c r="F122" s="11">
        <f t="shared" si="14"/>
        <v>11904</v>
      </c>
      <c r="I122" s="26">
        <v>2</v>
      </c>
      <c r="J122" s="26">
        <v>1</v>
      </c>
      <c r="K122" s="44">
        <f t="shared" si="15"/>
        <v>3</v>
      </c>
      <c r="L122" s="10">
        <v>9600</v>
      </c>
    </row>
    <row r="123" spans="1:12" ht="11.25" thickBot="1">
      <c r="A123" s="6" t="s">
        <v>284</v>
      </c>
      <c r="B123" s="7" t="s">
        <v>285</v>
      </c>
      <c r="C123" s="7" t="s">
        <v>286</v>
      </c>
      <c r="D123" s="8" t="s">
        <v>26</v>
      </c>
      <c r="E123" s="8">
        <v>3</v>
      </c>
      <c r="F123" s="11">
        <f t="shared" si="14"/>
        <v>11098</v>
      </c>
      <c r="I123" s="26">
        <v>2</v>
      </c>
      <c r="J123" s="26">
        <v>1</v>
      </c>
      <c r="K123" s="44">
        <f t="shared" si="15"/>
        <v>3</v>
      </c>
      <c r="L123" s="10">
        <v>8950</v>
      </c>
    </row>
    <row r="124" spans="1:20" s="15" customFormat="1" ht="10.5">
      <c r="A124" s="13" t="s">
        <v>284</v>
      </c>
      <c r="B124" s="13"/>
      <c r="C124" s="13" t="s">
        <v>292</v>
      </c>
      <c r="D124" s="14"/>
      <c r="E124" s="14"/>
      <c r="F124" s="98"/>
      <c r="G124" s="32">
        <f>SUM(G118:G123)</f>
        <v>0</v>
      </c>
      <c r="H124" s="32">
        <f>SUM(H118:H123)</f>
        <v>0</v>
      </c>
      <c r="I124" s="32">
        <f>SUM(I118:I123)</f>
        <v>17</v>
      </c>
      <c r="J124" s="32">
        <f>SUM(J118:J123)</f>
        <v>107</v>
      </c>
      <c r="K124" s="45">
        <f>SUM(K118:K123)</f>
        <v>124</v>
      </c>
      <c r="L124" s="104"/>
      <c r="M124" s="159"/>
      <c r="N124" s="159"/>
      <c r="Q124" s="179"/>
      <c r="R124" s="179"/>
      <c r="S124" s="179"/>
      <c r="T124" s="179"/>
    </row>
    <row r="125" spans="1:14" ht="10.5">
      <c r="A125" s="6" t="s">
        <v>284</v>
      </c>
      <c r="C125" s="23" t="s">
        <v>34</v>
      </c>
      <c r="G125" s="49">
        <f>G124/G275</f>
        <v>0</v>
      </c>
      <c r="H125" s="51">
        <f>H124/H275</f>
        <v>0</v>
      </c>
      <c r="I125" s="51">
        <f>I124/I275</f>
        <v>0.0016028663020931548</v>
      </c>
      <c r="J125" s="51">
        <f>J124/J275</f>
        <v>0.007762623331398723</v>
      </c>
      <c r="K125" s="50">
        <f>K124/K275</f>
        <v>0.002462565039520197</v>
      </c>
      <c r="L125" s="19"/>
      <c r="N125" s="49"/>
    </row>
    <row r="126" spans="1:13" ht="10.5">
      <c r="A126" s="6" t="s">
        <v>284</v>
      </c>
      <c r="C126" s="7" t="s">
        <v>35</v>
      </c>
      <c r="H126" s="26">
        <f>G124+H124</f>
        <v>0</v>
      </c>
      <c r="I126" s="26">
        <f>G124+H124+I124</f>
        <v>17</v>
      </c>
      <c r="J126" s="26">
        <f>G124+H124+I124+J124</f>
        <v>124</v>
      </c>
      <c r="L126" s="19"/>
      <c r="M126" s="161"/>
    </row>
    <row r="127" ht="10.5">
      <c r="L127" s="19"/>
    </row>
    <row r="128" spans="1:12" ht="10.5">
      <c r="A128" s="6" t="s">
        <v>144</v>
      </c>
      <c r="B128" s="7" t="s">
        <v>63</v>
      </c>
      <c r="C128" s="176" t="s">
        <v>167</v>
      </c>
      <c r="D128" s="8" t="s">
        <v>26</v>
      </c>
      <c r="E128" s="27">
        <v>1</v>
      </c>
      <c r="F128" s="11">
        <f aca="true" t="shared" si="16" ref="F128:F145">L128*1.24</f>
        <v>6350.0028</v>
      </c>
      <c r="G128" s="9">
        <v>276</v>
      </c>
      <c r="H128" s="26">
        <v>412</v>
      </c>
      <c r="I128" s="26">
        <v>409</v>
      </c>
      <c r="J128" s="26">
        <v>564</v>
      </c>
      <c r="K128" s="44">
        <f>G128+H128+I128+J128</f>
        <v>1661</v>
      </c>
      <c r="L128" s="10">
        <v>5120.97</v>
      </c>
    </row>
    <row r="129" spans="1:12" ht="10.5">
      <c r="A129" s="6" t="s">
        <v>144</v>
      </c>
      <c r="B129" s="7" t="s">
        <v>63</v>
      </c>
      <c r="C129" s="176" t="s">
        <v>168</v>
      </c>
      <c r="D129" s="8" t="s">
        <v>30</v>
      </c>
      <c r="E129" s="27">
        <v>2</v>
      </c>
      <c r="F129" s="11">
        <f t="shared" si="16"/>
        <v>6900.1287999999995</v>
      </c>
      <c r="G129" s="9">
        <v>297</v>
      </c>
      <c r="H129" s="26">
        <v>321</v>
      </c>
      <c r="I129" s="26">
        <v>306</v>
      </c>
      <c r="J129" s="93">
        <v>446</v>
      </c>
      <c r="K129" s="44">
        <f aca="true" t="shared" si="17" ref="K129:K142">G129+H129+I129+J129</f>
        <v>1370</v>
      </c>
      <c r="L129" s="10">
        <v>5564.62</v>
      </c>
    </row>
    <row r="130" spans="1:256" ht="10.5">
      <c r="A130" s="6" t="s">
        <v>144</v>
      </c>
      <c r="B130" s="7" t="s">
        <v>63</v>
      </c>
      <c r="C130" s="176" t="s">
        <v>64</v>
      </c>
      <c r="D130" s="8" t="s">
        <v>30</v>
      </c>
      <c r="E130" s="8">
        <v>2</v>
      </c>
      <c r="F130" s="11">
        <f>L130*1.24</f>
        <v>5399.9892</v>
      </c>
      <c r="G130" s="9">
        <v>325</v>
      </c>
      <c r="H130" s="26">
        <v>254</v>
      </c>
      <c r="I130" s="26">
        <v>183</v>
      </c>
      <c r="J130" s="26">
        <v>238</v>
      </c>
      <c r="K130" s="44">
        <f>G130+H130+I130+J130</f>
        <v>1000</v>
      </c>
      <c r="L130" s="10">
        <v>4354.83</v>
      </c>
      <c r="S130" s="54"/>
      <c r="T130" s="54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0.5">
      <c r="A131" s="6" t="s">
        <v>144</v>
      </c>
      <c r="B131" s="7" t="s">
        <v>63</v>
      </c>
      <c r="C131" s="176" t="s">
        <v>65</v>
      </c>
      <c r="D131" s="8" t="s">
        <v>26</v>
      </c>
      <c r="E131" s="8">
        <v>1</v>
      </c>
      <c r="F131" s="11">
        <f t="shared" si="16"/>
        <v>5399.9892</v>
      </c>
      <c r="G131" s="9">
        <v>323</v>
      </c>
      <c r="H131" s="26">
        <v>197</v>
      </c>
      <c r="I131" s="26">
        <v>174</v>
      </c>
      <c r="J131" s="26">
        <v>124</v>
      </c>
      <c r="K131" s="44">
        <f>G131+H131+I131+J131</f>
        <v>818</v>
      </c>
      <c r="L131" s="10">
        <v>4354.83</v>
      </c>
      <c r="S131" s="54"/>
      <c r="T131" s="54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12" ht="10.5">
      <c r="A132" s="6" t="s">
        <v>144</v>
      </c>
      <c r="B132" s="7" t="s">
        <v>63</v>
      </c>
      <c r="C132" s="176" t="s">
        <v>305</v>
      </c>
      <c r="D132" s="8" t="s">
        <v>30</v>
      </c>
      <c r="E132" s="27">
        <v>2</v>
      </c>
      <c r="F132" s="11">
        <f>L132*1.24</f>
        <v>5400.2</v>
      </c>
      <c r="G132" s="9">
        <v>211</v>
      </c>
      <c r="H132" s="26">
        <v>107</v>
      </c>
      <c r="I132" s="26">
        <v>119</v>
      </c>
      <c r="J132" s="26">
        <v>243</v>
      </c>
      <c r="K132" s="44">
        <f>G132+H132+I132+J132</f>
        <v>680</v>
      </c>
      <c r="L132" s="10">
        <v>4355</v>
      </c>
    </row>
    <row r="133" spans="1:12" ht="10.5">
      <c r="A133" s="6" t="s">
        <v>144</v>
      </c>
      <c r="B133" s="7" t="s">
        <v>63</v>
      </c>
      <c r="C133" s="176" t="s">
        <v>211</v>
      </c>
      <c r="D133" s="8" t="s">
        <v>26</v>
      </c>
      <c r="E133" s="27">
        <v>1</v>
      </c>
      <c r="F133" s="11">
        <f t="shared" si="16"/>
        <v>5294.9983999999995</v>
      </c>
      <c r="G133" s="9">
        <v>118</v>
      </c>
      <c r="H133" s="26">
        <v>156</v>
      </c>
      <c r="I133" s="26">
        <v>124</v>
      </c>
      <c r="J133" s="26">
        <v>256</v>
      </c>
      <c r="K133" s="44">
        <f t="shared" si="17"/>
        <v>654</v>
      </c>
      <c r="L133" s="10">
        <v>4270.16</v>
      </c>
    </row>
    <row r="134" spans="1:12" ht="10.5">
      <c r="A134" s="6" t="s">
        <v>144</v>
      </c>
      <c r="B134" s="7" t="s">
        <v>63</v>
      </c>
      <c r="C134" s="176" t="s">
        <v>169</v>
      </c>
      <c r="D134" s="8" t="s">
        <v>30</v>
      </c>
      <c r="E134" s="27">
        <v>2</v>
      </c>
      <c r="F134" s="11">
        <f t="shared" si="16"/>
        <v>7599.96</v>
      </c>
      <c r="G134" s="9">
        <v>101</v>
      </c>
      <c r="H134" s="26">
        <v>111</v>
      </c>
      <c r="I134" s="26">
        <v>108</v>
      </c>
      <c r="J134" s="93">
        <v>104</v>
      </c>
      <c r="K134" s="44">
        <f t="shared" si="17"/>
        <v>424</v>
      </c>
      <c r="L134" s="10">
        <v>6129</v>
      </c>
    </row>
    <row r="135" spans="1:12" ht="10.5">
      <c r="A135" s="6" t="s">
        <v>144</v>
      </c>
      <c r="B135" s="7" t="s">
        <v>63</v>
      </c>
      <c r="C135" s="176" t="s">
        <v>156</v>
      </c>
      <c r="D135" s="8" t="s">
        <v>26</v>
      </c>
      <c r="E135" s="27">
        <v>1</v>
      </c>
      <c r="F135" s="11">
        <f t="shared" si="16"/>
        <v>5400.2</v>
      </c>
      <c r="G135" s="9">
        <v>86</v>
      </c>
      <c r="H135" s="26">
        <v>78</v>
      </c>
      <c r="I135" s="26">
        <v>98</v>
      </c>
      <c r="J135" s="26">
        <v>122</v>
      </c>
      <c r="K135" s="44">
        <f>G135+H135+I135+J135</f>
        <v>384</v>
      </c>
      <c r="L135" s="10">
        <v>4355</v>
      </c>
    </row>
    <row r="136" spans="1:12" ht="10.5">
      <c r="A136" s="6" t="s">
        <v>144</v>
      </c>
      <c r="B136" s="7" t="s">
        <v>63</v>
      </c>
      <c r="C136" s="176" t="s">
        <v>155</v>
      </c>
      <c r="D136" s="8" t="s">
        <v>26</v>
      </c>
      <c r="E136" s="27">
        <v>1</v>
      </c>
      <c r="F136" s="11">
        <f t="shared" si="16"/>
        <v>5400.2</v>
      </c>
      <c r="G136" s="9">
        <v>107</v>
      </c>
      <c r="H136" s="26">
        <v>98</v>
      </c>
      <c r="I136" s="26">
        <v>67</v>
      </c>
      <c r="J136" s="26">
        <v>82</v>
      </c>
      <c r="K136" s="44">
        <f>G136+H136+I136+J136</f>
        <v>354</v>
      </c>
      <c r="L136" s="10">
        <v>4355</v>
      </c>
    </row>
    <row r="137" spans="1:12" ht="10.5">
      <c r="A137" s="6" t="s">
        <v>144</v>
      </c>
      <c r="B137" s="7" t="s">
        <v>63</v>
      </c>
      <c r="C137" s="176" t="s">
        <v>193</v>
      </c>
      <c r="D137" s="8" t="s">
        <v>26</v>
      </c>
      <c r="E137" s="27">
        <v>1</v>
      </c>
      <c r="F137" s="11">
        <f t="shared" si="16"/>
        <v>5229.9976</v>
      </c>
      <c r="G137" s="9">
        <v>70</v>
      </c>
      <c r="H137" s="26">
        <v>89</v>
      </c>
      <c r="I137" s="26">
        <v>75</v>
      </c>
      <c r="J137" s="26">
        <v>86</v>
      </c>
      <c r="K137" s="44">
        <f t="shared" si="17"/>
        <v>320</v>
      </c>
      <c r="L137" s="10">
        <v>4217.74</v>
      </c>
    </row>
    <row r="138" spans="1:20" s="25" customFormat="1" ht="10.5">
      <c r="A138" s="6" t="s">
        <v>144</v>
      </c>
      <c r="B138" s="7" t="s">
        <v>63</v>
      </c>
      <c r="C138" s="176" t="s">
        <v>194</v>
      </c>
      <c r="D138" s="8" t="s">
        <v>30</v>
      </c>
      <c r="E138" s="27">
        <v>2</v>
      </c>
      <c r="F138" s="11">
        <f t="shared" si="16"/>
        <v>5399.642</v>
      </c>
      <c r="G138" s="9">
        <v>67</v>
      </c>
      <c r="H138" s="26">
        <v>52</v>
      </c>
      <c r="I138" s="26">
        <v>68</v>
      </c>
      <c r="J138" s="26">
        <v>98</v>
      </c>
      <c r="K138" s="44">
        <f t="shared" si="17"/>
        <v>285</v>
      </c>
      <c r="L138" s="180">
        <v>4354.55</v>
      </c>
      <c r="M138" s="158"/>
      <c r="N138" s="10"/>
      <c r="O138" s="9"/>
      <c r="P138" s="9"/>
      <c r="Q138" s="53"/>
      <c r="R138" s="53"/>
      <c r="S138" s="54"/>
      <c r="T138" s="54"/>
    </row>
    <row r="139" spans="1:12" ht="10.5">
      <c r="A139" s="6" t="s">
        <v>144</v>
      </c>
      <c r="B139" s="7" t="s">
        <v>63</v>
      </c>
      <c r="C139" s="176" t="s">
        <v>200</v>
      </c>
      <c r="D139" s="8" t="s">
        <v>30</v>
      </c>
      <c r="E139" s="27">
        <v>2</v>
      </c>
      <c r="F139" s="11">
        <f t="shared" si="16"/>
        <v>5294.9983999999995</v>
      </c>
      <c r="G139" s="9">
        <v>24</v>
      </c>
      <c r="H139" s="26">
        <v>31</v>
      </c>
      <c r="I139" s="26">
        <v>48</v>
      </c>
      <c r="J139" s="26">
        <v>70</v>
      </c>
      <c r="K139" s="44">
        <f t="shared" si="17"/>
        <v>173</v>
      </c>
      <c r="L139" s="10">
        <v>4270.16</v>
      </c>
    </row>
    <row r="140" spans="1:12" ht="10.5">
      <c r="A140" s="6" t="s">
        <v>144</v>
      </c>
      <c r="B140" s="7" t="s">
        <v>63</v>
      </c>
      <c r="C140" s="176" t="s">
        <v>212</v>
      </c>
      <c r="D140" s="8" t="s">
        <v>26</v>
      </c>
      <c r="E140" s="27">
        <v>1</v>
      </c>
      <c r="F140" s="11">
        <f t="shared" si="16"/>
        <v>5399.9892</v>
      </c>
      <c r="G140" s="9">
        <v>33</v>
      </c>
      <c r="H140" s="26">
        <v>55</v>
      </c>
      <c r="I140" s="26">
        <v>28</v>
      </c>
      <c r="J140" s="26">
        <v>51</v>
      </c>
      <c r="K140" s="44">
        <f t="shared" si="17"/>
        <v>167</v>
      </c>
      <c r="L140" s="180">
        <v>4354.83</v>
      </c>
    </row>
    <row r="141" spans="1:12" ht="10.5">
      <c r="A141" s="6" t="s">
        <v>144</v>
      </c>
      <c r="B141" s="7" t="s">
        <v>63</v>
      </c>
      <c r="C141" s="176" t="s">
        <v>136</v>
      </c>
      <c r="D141" s="8" t="s">
        <v>30</v>
      </c>
      <c r="E141" s="27">
        <v>2</v>
      </c>
      <c r="F141" s="11">
        <f t="shared" si="16"/>
        <v>5399.9892</v>
      </c>
      <c r="G141" s="9">
        <v>40</v>
      </c>
      <c r="H141" s="26">
        <v>8</v>
      </c>
      <c r="I141" s="26">
        <v>20</v>
      </c>
      <c r="J141" s="26">
        <v>32</v>
      </c>
      <c r="K141" s="44">
        <f t="shared" si="17"/>
        <v>100</v>
      </c>
      <c r="L141" s="10">
        <v>4354.83</v>
      </c>
    </row>
    <row r="142" spans="1:12" ht="10.5">
      <c r="A142" s="6" t="s">
        <v>144</v>
      </c>
      <c r="B142" s="7" t="s">
        <v>63</v>
      </c>
      <c r="C142" s="7" t="s">
        <v>158</v>
      </c>
      <c r="D142" s="8" t="s">
        <v>26</v>
      </c>
      <c r="E142" s="27">
        <v>1</v>
      </c>
      <c r="F142" s="11">
        <f t="shared" si="16"/>
        <v>5400.2</v>
      </c>
      <c r="G142" s="9">
        <v>34</v>
      </c>
      <c r="H142" s="26">
        <v>60</v>
      </c>
      <c r="K142" s="44">
        <f t="shared" si="17"/>
        <v>94</v>
      </c>
      <c r="L142" s="10">
        <v>4355</v>
      </c>
    </row>
    <row r="143" spans="1:12" ht="10.5">
      <c r="A143" s="6" t="s">
        <v>144</v>
      </c>
      <c r="B143" s="7" t="s">
        <v>63</v>
      </c>
      <c r="C143" s="176" t="s">
        <v>315</v>
      </c>
      <c r="D143" s="8" t="s">
        <v>26</v>
      </c>
      <c r="E143" s="27">
        <v>1</v>
      </c>
      <c r="F143" s="11">
        <f t="shared" si="16"/>
        <v>6500.08</v>
      </c>
      <c r="J143" s="26">
        <v>73</v>
      </c>
      <c r="K143" s="44">
        <f>G143+H143+I143+J143</f>
        <v>73</v>
      </c>
      <c r="L143" s="10">
        <v>5242</v>
      </c>
    </row>
    <row r="144" spans="1:256" s="25" customFormat="1" ht="10.5">
      <c r="A144" s="6" t="s">
        <v>144</v>
      </c>
      <c r="B144" s="7" t="s">
        <v>63</v>
      </c>
      <c r="C144" s="176" t="s">
        <v>66</v>
      </c>
      <c r="D144" s="8" t="s">
        <v>26</v>
      </c>
      <c r="E144" s="8">
        <v>1</v>
      </c>
      <c r="F144" s="11">
        <f t="shared" si="16"/>
        <v>6200</v>
      </c>
      <c r="G144" s="9">
        <v>14</v>
      </c>
      <c r="H144" s="26">
        <v>15</v>
      </c>
      <c r="I144" s="26">
        <v>12</v>
      </c>
      <c r="J144" s="26">
        <v>20</v>
      </c>
      <c r="K144" s="44">
        <f>G144+H144+I144+J144</f>
        <v>61</v>
      </c>
      <c r="L144" s="10">
        <v>5000</v>
      </c>
      <c r="M144" s="158"/>
      <c r="N144" s="10"/>
      <c r="O144" s="9"/>
      <c r="P144" s="9"/>
      <c r="Q144" s="53"/>
      <c r="R144" s="53"/>
      <c r="S144" s="53"/>
      <c r="T144" s="53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12" ht="10.5">
      <c r="A145" s="6" t="s">
        <v>144</v>
      </c>
      <c r="B145" s="7" t="s">
        <v>63</v>
      </c>
      <c r="C145" s="7" t="s">
        <v>157</v>
      </c>
      <c r="D145" s="8" t="s">
        <v>26</v>
      </c>
      <c r="E145" s="27">
        <v>1</v>
      </c>
      <c r="F145" s="11">
        <f t="shared" si="16"/>
        <v>5400.2</v>
      </c>
      <c r="G145" s="9">
        <v>7</v>
      </c>
      <c r="H145" s="26">
        <v>20</v>
      </c>
      <c r="K145" s="44">
        <f>G145+H145+I145+J145</f>
        <v>27</v>
      </c>
      <c r="L145" s="10">
        <v>4355</v>
      </c>
    </row>
    <row r="146" spans="1:12" ht="11.25" thickBot="1">
      <c r="A146" s="6" t="s">
        <v>144</v>
      </c>
      <c r="B146" s="7" t="s">
        <v>63</v>
      </c>
      <c r="C146" s="7" t="s">
        <v>67</v>
      </c>
      <c r="D146" s="8" t="s">
        <v>26</v>
      </c>
      <c r="E146" s="27">
        <v>1</v>
      </c>
      <c r="F146" s="11">
        <f>L146*1.24</f>
        <v>4673.56</v>
      </c>
      <c r="G146" s="9">
        <v>9</v>
      </c>
      <c r="H146" s="26">
        <v>5</v>
      </c>
      <c r="K146" s="44">
        <f>G146+H146+I146+J146</f>
        <v>14</v>
      </c>
      <c r="L146" s="10">
        <v>3769</v>
      </c>
    </row>
    <row r="147" spans="1:14" ht="10.5">
      <c r="A147" s="12" t="s">
        <v>144</v>
      </c>
      <c r="B147" s="13"/>
      <c r="C147" s="13" t="s">
        <v>68</v>
      </c>
      <c r="D147" s="14"/>
      <c r="E147" s="14"/>
      <c r="F147" s="98"/>
      <c r="G147" s="15">
        <f>SUM(G128:G146)</f>
        <v>2142</v>
      </c>
      <c r="H147" s="32">
        <f>SUM(H128:H146)</f>
        <v>2069</v>
      </c>
      <c r="I147" s="32">
        <f>SUM(I128:I146)</f>
        <v>1839</v>
      </c>
      <c r="J147" s="32">
        <f>SUM(J128:J146)</f>
        <v>2609</v>
      </c>
      <c r="K147" s="45">
        <f>SUM(K128:K146)</f>
        <v>8659</v>
      </c>
      <c r="L147" s="104"/>
      <c r="M147" s="159"/>
      <c r="N147" s="16"/>
    </row>
    <row r="148" spans="1:14" ht="10.5">
      <c r="A148" s="22" t="s">
        <v>144</v>
      </c>
      <c r="B148" s="23"/>
      <c r="C148" s="23" t="s">
        <v>34</v>
      </c>
      <c r="D148" s="24"/>
      <c r="E148" s="24"/>
      <c r="F148" s="25"/>
      <c r="G148" s="49">
        <f>G147/G275</f>
        <v>0.15217391304347827</v>
      </c>
      <c r="H148" s="51">
        <f>H147/H275</f>
        <v>0.173792524149517</v>
      </c>
      <c r="I148" s="51">
        <f>I147/I275</f>
        <v>0.17339241938525363</v>
      </c>
      <c r="J148" s="51">
        <f>J147/J275</f>
        <v>0.1892774230992455</v>
      </c>
      <c r="K148" s="50">
        <f>K147/K275</f>
        <v>0.17196250546133376</v>
      </c>
      <c r="L148" s="19"/>
      <c r="N148" s="49"/>
    </row>
    <row r="149" spans="1:12" ht="10.5">
      <c r="A149" s="6" t="s">
        <v>144</v>
      </c>
      <c r="C149" s="7" t="s">
        <v>35</v>
      </c>
      <c r="H149" s="26">
        <f>G147+H147</f>
        <v>4211</v>
      </c>
      <c r="I149" s="26">
        <f>G147+H147+I147</f>
        <v>6050</v>
      </c>
      <c r="J149" s="26">
        <f>G147+H147+I147+J147</f>
        <v>8659</v>
      </c>
      <c r="L149" s="19"/>
    </row>
    <row r="150" ht="10.5">
      <c r="L150" s="19"/>
    </row>
    <row r="151" spans="1:12" ht="10.5">
      <c r="A151" s="6" t="s">
        <v>143</v>
      </c>
      <c r="B151" s="7" t="s">
        <v>145</v>
      </c>
      <c r="C151" s="21" t="s">
        <v>141</v>
      </c>
      <c r="D151" s="8" t="s">
        <v>26</v>
      </c>
      <c r="E151" s="8">
        <v>1</v>
      </c>
      <c r="F151" s="11">
        <f aca="true" t="shared" si="18" ref="F151:F166">L151*1.24</f>
        <v>6249.6</v>
      </c>
      <c r="G151" s="9">
        <v>13</v>
      </c>
      <c r="H151" s="26">
        <v>59</v>
      </c>
      <c r="I151" s="26">
        <v>13</v>
      </c>
      <c r="J151" s="26">
        <v>26</v>
      </c>
      <c r="K151" s="44">
        <f>G151+H151+I151+J151</f>
        <v>111</v>
      </c>
      <c r="L151" s="10">
        <v>5040</v>
      </c>
    </row>
    <row r="152" spans="1:12" ht="10.5">
      <c r="A152" s="6" t="s">
        <v>143</v>
      </c>
      <c r="B152" s="7" t="s">
        <v>145</v>
      </c>
      <c r="C152" s="21" t="s">
        <v>154</v>
      </c>
      <c r="D152" s="8" t="s">
        <v>28</v>
      </c>
      <c r="E152" s="8">
        <v>2</v>
      </c>
      <c r="F152" s="11">
        <f t="shared" si="18"/>
        <v>5400.2</v>
      </c>
      <c r="G152" s="9">
        <v>28</v>
      </c>
      <c r="H152" s="26">
        <v>22</v>
      </c>
      <c r="I152" s="26">
        <v>3</v>
      </c>
      <c r="J152" s="26">
        <v>18</v>
      </c>
      <c r="K152" s="44">
        <f aca="true" t="shared" si="19" ref="K152:K166">G152+H152+I152+J152</f>
        <v>71</v>
      </c>
      <c r="L152" s="10">
        <v>4355</v>
      </c>
    </row>
    <row r="153" spans="1:12" ht="10.5">
      <c r="A153" s="6" t="s">
        <v>143</v>
      </c>
      <c r="B153" s="7" t="s">
        <v>145</v>
      </c>
      <c r="C153" s="21" t="s">
        <v>140</v>
      </c>
      <c r="D153" s="8" t="s">
        <v>30</v>
      </c>
      <c r="E153" s="8">
        <v>2</v>
      </c>
      <c r="F153" s="11">
        <f t="shared" si="18"/>
        <v>5400.2</v>
      </c>
      <c r="G153" s="9">
        <v>11</v>
      </c>
      <c r="H153" s="26">
        <v>6</v>
      </c>
      <c r="I153" s="26">
        <v>24</v>
      </c>
      <c r="J153" s="26">
        <v>13</v>
      </c>
      <c r="K153" s="44">
        <f t="shared" si="19"/>
        <v>54</v>
      </c>
      <c r="L153" s="10">
        <v>4355</v>
      </c>
    </row>
    <row r="154" spans="1:12" ht="10.5">
      <c r="A154" s="6" t="s">
        <v>143</v>
      </c>
      <c r="B154" s="7" t="s">
        <v>145</v>
      </c>
      <c r="C154" s="21" t="s">
        <v>239</v>
      </c>
      <c r="D154" s="8" t="s">
        <v>30</v>
      </c>
      <c r="E154" s="8">
        <v>2</v>
      </c>
      <c r="F154" s="11">
        <f t="shared" si="18"/>
        <v>5949.5199999999995</v>
      </c>
      <c r="G154" s="9">
        <v>3</v>
      </c>
      <c r="H154" s="26">
        <v>8</v>
      </c>
      <c r="I154" s="26">
        <v>40</v>
      </c>
      <c r="K154" s="44">
        <f>G154+H154+I154+J154</f>
        <v>51</v>
      </c>
      <c r="L154" s="10">
        <v>4798</v>
      </c>
    </row>
    <row r="155" spans="1:12" ht="10.5">
      <c r="A155" s="6" t="s">
        <v>143</v>
      </c>
      <c r="B155" s="7" t="s">
        <v>145</v>
      </c>
      <c r="C155" s="21" t="s">
        <v>139</v>
      </c>
      <c r="D155" s="8" t="s">
        <v>26</v>
      </c>
      <c r="E155" s="8">
        <v>1</v>
      </c>
      <c r="F155" s="11">
        <f t="shared" si="18"/>
        <v>5400.2</v>
      </c>
      <c r="G155" s="9">
        <v>7</v>
      </c>
      <c r="H155" s="26">
        <v>12</v>
      </c>
      <c r="I155" s="26">
        <v>14</v>
      </c>
      <c r="J155" s="26">
        <v>15</v>
      </c>
      <c r="K155" s="44">
        <f t="shared" si="19"/>
        <v>48</v>
      </c>
      <c r="L155" s="10">
        <v>4355</v>
      </c>
    </row>
    <row r="156" spans="1:12" ht="10.5">
      <c r="A156" s="6" t="s">
        <v>143</v>
      </c>
      <c r="B156" s="7" t="s">
        <v>145</v>
      </c>
      <c r="C156" s="21" t="s">
        <v>299</v>
      </c>
      <c r="D156" s="8" t="s">
        <v>26</v>
      </c>
      <c r="E156" s="8">
        <v>1</v>
      </c>
      <c r="F156" s="11">
        <f t="shared" si="18"/>
        <v>5949.5199999999995</v>
      </c>
      <c r="G156" s="11"/>
      <c r="I156" s="26">
        <v>28</v>
      </c>
      <c r="J156" s="26">
        <v>15</v>
      </c>
      <c r="K156" s="44">
        <f t="shared" si="19"/>
        <v>43</v>
      </c>
      <c r="L156" s="10">
        <v>4798</v>
      </c>
    </row>
    <row r="157" spans="1:12" ht="10.5">
      <c r="A157" s="6" t="s">
        <v>143</v>
      </c>
      <c r="B157" s="7" t="s">
        <v>145</v>
      </c>
      <c r="C157" s="21" t="s">
        <v>300</v>
      </c>
      <c r="D157" s="8" t="s">
        <v>30</v>
      </c>
      <c r="E157" s="8">
        <v>2</v>
      </c>
      <c r="F157" s="11">
        <f t="shared" si="18"/>
        <v>6049.96</v>
      </c>
      <c r="G157" s="11"/>
      <c r="I157" s="26">
        <v>1</v>
      </c>
      <c r="J157" s="26">
        <v>19</v>
      </c>
      <c r="K157" s="44">
        <f t="shared" si="19"/>
        <v>20</v>
      </c>
      <c r="L157" s="10">
        <v>4879</v>
      </c>
    </row>
    <row r="158" spans="1:12" ht="10.5">
      <c r="A158" s="6" t="s">
        <v>143</v>
      </c>
      <c r="B158" s="7" t="s">
        <v>145</v>
      </c>
      <c r="C158" s="21" t="s">
        <v>150</v>
      </c>
      <c r="D158" s="8" t="s">
        <v>30</v>
      </c>
      <c r="E158" s="8">
        <v>2</v>
      </c>
      <c r="F158" s="11">
        <f t="shared" si="18"/>
        <v>5400.2</v>
      </c>
      <c r="G158" s="9">
        <v>2</v>
      </c>
      <c r="H158" s="26">
        <v>3</v>
      </c>
      <c r="I158" s="26">
        <v>9</v>
      </c>
      <c r="J158" s="26">
        <v>4</v>
      </c>
      <c r="K158" s="44">
        <f t="shared" si="19"/>
        <v>18</v>
      </c>
      <c r="L158" s="10">
        <v>4355</v>
      </c>
    </row>
    <row r="159" spans="1:12" ht="10.5">
      <c r="A159" s="6" t="s">
        <v>143</v>
      </c>
      <c r="B159" s="7" t="s">
        <v>145</v>
      </c>
      <c r="C159" s="21" t="s">
        <v>318</v>
      </c>
      <c r="D159" s="8" t="s">
        <v>30</v>
      </c>
      <c r="E159" s="8">
        <v>2</v>
      </c>
      <c r="F159" s="11">
        <f t="shared" si="18"/>
        <v>6049.96</v>
      </c>
      <c r="G159" s="11"/>
      <c r="J159" s="26">
        <v>10</v>
      </c>
      <c r="K159" s="44">
        <f t="shared" si="19"/>
        <v>10</v>
      </c>
      <c r="L159" s="10">
        <v>4879</v>
      </c>
    </row>
    <row r="160" spans="1:12" ht="10.5">
      <c r="A160" s="6" t="s">
        <v>143</v>
      </c>
      <c r="B160" s="7" t="s">
        <v>145</v>
      </c>
      <c r="C160" s="21" t="s">
        <v>317</v>
      </c>
      <c r="D160" s="8" t="s">
        <v>30</v>
      </c>
      <c r="E160" s="8">
        <v>2</v>
      </c>
      <c r="F160" s="11">
        <f t="shared" si="18"/>
        <v>6049.96</v>
      </c>
      <c r="G160" s="11"/>
      <c r="J160" s="26">
        <v>9</v>
      </c>
      <c r="K160" s="44">
        <f t="shared" si="19"/>
        <v>9</v>
      </c>
      <c r="L160" s="10">
        <v>4879</v>
      </c>
    </row>
    <row r="161" spans="1:12" ht="10.5">
      <c r="A161" s="6" t="s">
        <v>143</v>
      </c>
      <c r="B161" s="7" t="s">
        <v>145</v>
      </c>
      <c r="C161" s="21" t="s">
        <v>153</v>
      </c>
      <c r="D161" s="8" t="s">
        <v>30</v>
      </c>
      <c r="E161" s="8">
        <v>2</v>
      </c>
      <c r="F161" s="11">
        <f t="shared" si="18"/>
        <v>6450.48</v>
      </c>
      <c r="G161" s="9">
        <v>0</v>
      </c>
      <c r="H161" s="26">
        <v>3</v>
      </c>
      <c r="I161" s="26">
        <v>2</v>
      </c>
      <c r="J161" s="26">
        <v>1</v>
      </c>
      <c r="K161" s="44">
        <f>G161+H161+I161+J161</f>
        <v>6</v>
      </c>
      <c r="L161" s="10">
        <v>5202</v>
      </c>
    </row>
    <row r="162" spans="1:12" ht="10.5">
      <c r="A162" s="6" t="s">
        <v>143</v>
      </c>
      <c r="B162" s="7" t="s">
        <v>145</v>
      </c>
      <c r="C162" s="21" t="s">
        <v>180</v>
      </c>
      <c r="D162" s="8" t="s">
        <v>30</v>
      </c>
      <c r="E162" s="8">
        <v>2</v>
      </c>
      <c r="F162" s="11">
        <f t="shared" si="18"/>
        <v>5400.2</v>
      </c>
      <c r="G162" s="9">
        <v>2</v>
      </c>
      <c r="H162" s="26">
        <v>0</v>
      </c>
      <c r="I162" s="26">
        <v>3</v>
      </c>
      <c r="J162" s="26">
        <v>1</v>
      </c>
      <c r="K162" s="44">
        <f>G162+H162+I162+J162</f>
        <v>6</v>
      </c>
      <c r="L162" s="10">
        <v>4355</v>
      </c>
    </row>
    <row r="163" spans="1:20" s="25" customFormat="1" ht="10.5">
      <c r="A163" s="6" t="s">
        <v>143</v>
      </c>
      <c r="B163" s="7" t="s">
        <v>145</v>
      </c>
      <c r="C163" s="21" t="s">
        <v>146</v>
      </c>
      <c r="D163" s="8" t="s">
        <v>28</v>
      </c>
      <c r="E163" s="8">
        <v>2</v>
      </c>
      <c r="F163" s="11">
        <f t="shared" si="18"/>
        <v>6450.48</v>
      </c>
      <c r="G163" s="9">
        <v>3</v>
      </c>
      <c r="H163" s="26">
        <v>2</v>
      </c>
      <c r="I163" s="26">
        <v>0</v>
      </c>
      <c r="J163" s="26"/>
      <c r="K163" s="44">
        <f t="shared" si="19"/>
        <v>5</v>
      </c>
      <c r="L163" s="10">
        <v>5202</v>
      </c>
      <c r="M163" s="158"/>
      <c r="N163" s="10"/>
      <c r="O163" s="9"/>
      <c r="P163" s="9"/>
      <c r="Q163" s="53"/>
      <c r="R163" s="53"/>
      <c r="S163" s="54"/>
      <c r="T163" s="54"/>
    </row>
    <row r="164" spans="1:12" ht="10.5">
      <c r="A164" s="6" t="s">
        <v>143</v>
      </c>
      <c r="B164" s="7" t="s">
        <v>145</v>
      </c>
      <c r="C164" s="21" t="s">
        <v>316</v>
      </c>
      <c r="D164" s="8" t="s">
        <v>28</v>
      </c>
      <c r="E164" s="8">
        <v>2</v>
      </c>
      <c r="F164" s="11">
        <f t="shared" si="18"/>
        <v>6049.96</v>
      </c>
      <c r="G164" s="11"/>
      <c r="J164" s="26">
        <v>3</v>
      </c>
      <c r="K164" s="44">
        <f>G164+H164+I164+J164</f>
        <v>3</v>
      </c>
      <c r="L164" s="10">
        <v>4879</v>
      </c>
    </row>
    <row r="165" spans="1:12" ht="10.5">
      <c r="A165" s="6" t="s">
        <v>143</v>
      </c>
      <c r="B165" s="7" t="s">
        <v>145</v>
      </c>
      <c r="C165" s="21" t="s">
        <v>142</v>
      </c>
      <c r="D165" s="8" t="s">
        <v>30</v>
      </c>
      <c r="E165" s="8">
        <v>2</v>
      </c>
      <c r="F165" s="11">
        <f t="shared" si="18"/>
        <v>6450.48</v>
      </c>
      <c r="G165" s="11">
        <v>1</v>
      </c>
      <c r="H165" s="26">
        <v>0</v>
      </c>
      <c r="I165" s="26">
        <v>0</v>
      </c>
      <c r="K165" s="44">
        <f t="shared" si="19"/>
        <v>1</v>
      </c>
      <c r="L165" s="10">
        <v>5202</v>
      </c>
    </row>
    <row r="166" spans="1:12" ht="11.25" thickBot="1">
      <c r="A166" s="6" t="s">
        <v>143</v>
      </c>
      <c r="B166" s="7" t="s">
        <v>145</v>
      </c>
      <c r="C166" s="21" t="s">
        <v>301</v>
      </c>
      <c r="D166" s="8" t="s">
        <v>30</v>
      </c>
      <c r="E166" s="8">
        <v>2</v>
      </c>
      <c r="F166" s="11">
        <f t="shared" si="18"/>
        <v>6049.96</v>
      </c>
      <c r="G166" s="11"/>
      <c r="I166" s="26">
        <v>1</v>
      </c>
      <c r="K166" s="44">
        <f t="shared" si="19"/>
        <v>1</v>
      </c>
      <c r="L166" s="10">
        <v>4879</v>
      </c>
    </row>
    <row r="167" spans="1:14" ht="10.5">
      <c r="A167" s="12" t="s">
        <v>143</v>
      </c>
      <c r="B167" s="13"/>
      <c r="C167" s="13" t="s">
        <v>138</v>
      </c>
      <c r="D167" s="14"/>
      <c r="E167" s="14"/>
      <c r="F167" s="98"/>
      <c r="G167" s="15">
        <f>SUM(G151:G166)</f>
        <v>70</v>
      </c>
      <c r="H167" s="15">
        <f>SUM(H151:H166)</f>
        <v>115</v>
      </c>
      <c r="I167" s="32">
        <f>SUM(I151:I166)</f>
        <v>138</v>
      </c>
      <c r="J167" s="32">
        <f>SUM(J151:J166)</f>
        <v>134</v>
      </c>
      <c r="K167" s="45">
        <f>SUM(K151:K166)</f>
        <v>457</v>
      </c>
      <c r="L167" s="104"/>
      <c r="M167" s="159"/>
      <c r="N167" s="16"/>
    </row>
    <row r="168" spans="1:14" ht="10.5">
      <c r="A168" s="22" t="s">
        <v>143</v>
      </c>
      <c r="B168" s="23"/>
      <c r="C168" s="23" t="s">
        <v>34</v>
      </c>
      <c r="D168" s="24"/>
      <c r="E168" s="24"/>
      <c r="F168" s="25"/>
      <c r="G168" s="49">
        <f>G167/G275</f>
        <v>0.004973003694231316</v>
      </c>
      <c r="H168" s="49">
        <f>H167/H275</f>
        <v>0.009659806803863923</v>
      </c>
      <c r="I168" s="49">
        <f>I167/I275</f>
        <v>0.013011502922873844</v>
      </c>
      <c r="J168" s="51">
        <f>J167/J275</f>
        <v>0.009721416134648869</v>
      </c>
      <c r="K168" s="50">
        <f>K167/K275</f>
        <v>0.009075743734360726</v>
      </c>
      <c r="L168" s="19"/>
      <c r="M168" s="49"/>
      <c r="N168" s="49"/>
    </row>
    <row r="169" spans="1:12" ht="10.5">
      <c r="A169" s="6" t="s">
        <v>143</v>
      </c>
      <c r="C169" s="7" t="s">
        <v>35</v>
      </c>
      <c r="H169" s="26">
        <f>G167+H167</f>
        <v>185</v>
      </c>
      <c r="I169" s="26">
        <f>G167+H167+I167</f>
        <v>323</v>
      </c>
      <c r="J169" s="26">
        <f>G167+H167+I167+J167</f>
        <v>457</v>
      </c>
      <c r="L169" s="19"/>
    </row>
    <row r="170" spans="12:15" ht="10.5">
      <c r="L170" s="19"/>
      <c r="O170" s="25"/>
    </row>
    <row r="171" spans="1:12" ht="10.5">
      <c r="A171" s="6" t="s">
        <v>69</v>
      </c>
      <c r="B171" s="7" t="s">
        <v>69</v>
      </c>
      <c r="C171" s="7" t="s">
        <v>175</v>
      </c>
      <c r="D171" s="8" t="s">
        <v>28</v>
      </c>
      <c r="E171" s="8">
        <v>2</v>
      </c>
      <c r="F171" s="11">
        <f aca="true" t="shared" si="20" ref="F171:F198">L171*1.24</f>
        <v>6300.005999999999</v>
      </c>
      <c r="G171" s="9">
        <v>1480</v>
      </c>
      <c r="H171" s="26">
        <v>1289</v>
      </c>
      <c r="I171" s="9">
        <v>741</v>
      </c>
      <c r="J171" s="26">
        <v>943</v>
      </c>
      <c r="K171" s="44">
        <f aca="true" t="shared" si="21" ref="K171:K198">G171+H171+I171+J171</f>
        <v>4453</v>
      </c>
      <c r="L171" s="10">
        <v>5080.65</v>
      </c>
    </row>
    <row r="172" spans="1:12" ht="10.5">
      <c r="A172" s="6" t="s">
        <v>69</v>
      </c>
      <c r="B172" s="7" t="s">
        <v>69</v>
      </c>
      <c r="C172" s="7" t="s">
        <v>128</v>
      </c>
      <c r="D172" s="8" t="s">
        <v>28</v>
      </c>
      <c r="E172" s="27">
        <v>2</v>
      </c>
      <c r="F172" s="11">
        <f t="shared" si="20"/>
        <v>5355.56</v>
      </c>
      <c r="G172" s="9">
        <v>662</v>
      </c>
      <c r="H172" s="26">
        <v>536</v>
      </c>
      <c r="I172" s="9">
        <v>248</v>
      </c>
      <c r="J172" s="26">
        <v>265</v>
      </c>
      <c r="K172" s="44">
        <f t="shared" si="21"/>
        <v>1711</v>
      </c>
      <c r="L172" s="10">
        <v>4319</v>
      </c>
    </row>
    <row r="173" spans="1:12" ht="10.5">
      <c r="A173" s="6" t="s">
        <v>69</v>
      </c>
      <c r="B173" s="7" t="s">
        <v>69</v>
      </c>
      <c r="C173" s="7" t="s">
        <v>151</v>
      </c>
      <c r="D173" s="8" t="s">
        <v>26</v>
      </c>
      <c r="E173" s="27">
        <v>1</v>
      </c>
      <c r="F173" s="11">
        <f t="shared" si="20"/>
        <v>5355.56</v>
      </c>
      <c r="G173" s="9">
        <v>656</v>
      </c>
      <c r="H173" s="26">
        <v>372</v>
      </c>
      <c r="I173" s="9">
        <v>317</v>
      </c>
      <c r="J173" s="26">
        <v>257</v>
      </c>
      <c r="K173" s="44">
        <f>G173+H173+I173+J173</f>
        <v>1602</v>
      </c>
      <c r="L173" s="10">
        <v>4319</v>
      </c>
    </row>
    <row r="174" spans="1:15" ht="10.5">
      <c r="A174" s="6" t="s">
        <v>69</v>
      </c>
      <c r="B174" s="7" t="s">
        <v>69</v>
      </c>
      <c r="C174" s="7" t="s">
        <v>172</v>
      </c>
      <c r="D174" s="8" t="s">
        <v>26</v>
      </c>
      <c r="E174" s="8">
        <v>1</v>
      </c>
      <c r="F174" s="11">
        <f t="shared" si="20"/>
        <v>6300.005999999999</v>
      </c>
      <c r="G174" s="9">
        <v>344</v>
      </c>
      <c r="H174" s="26">
        <v>243</v>
      </c>
      <c r="I174" s="9">
        <v>235</v>
      </c>
      <c r="J174" s="26">
        <v>216</v>
      </c>
      <c r="K174" s="44">
        <f t="shared" si="21"/>
        <v>1038</v>
      </c>
      <c r="L174" s="10">
        <v>5080.65</v>
      </c>
      <c r="O174" s="25"/>
    </row>
    <row r="175" spans="1:15" ht="10.5">
      <c r="A175" s="6" t="s">
        <v>69</v>
      </c>
      <c r="B175" s="7" t="s">
        <v>69</v>
      </c>
      <c r="C175" s="7" t="s">
        <v>70</v>
      </c>
      <c r="D175" s="8" t="s">
        <v>26</v>
      </c>
      <c r="E175" s="27">
        <v>1</v>
      </c>
      <c r="F175" s="11">
        <f t="shared" si="20"/>
        <v>5355.56</v>
      </c>
      <c r="G175" s="9">
        <v>384</v>
      </c>
      <c r="H175" s="26">
        <v>184</v>
      </c>
      <c r="I175" s="9">
        <v>243</v>
      </c>
      <c r="J175" s="26">
        <v>215</v>
      </c>
      <c r="K175" s="44">
        <f t="shared" si="21"/>
        <v>1026</v>
      </c>
      <c r="L175" s="10">
        <v>4319</v>
      </c>
      <c r="O175" s="25"/>
    </row>
    <row r="176" spans="1:15" ht="10.5">
      <c r="A176" s="6" t="s">
        <v>69</v>
      </c>
      <c r="B176" s="7" t="s">
        <v>69</v>
      </c>
      <c r="C176" s="7" t="s">
        <v>174</v>
      </c>
      <c r="D176" s="8" t="s">
        <v>26</v>
      </c>
      <c r="E176" s="8">
        <v>1</v>
      </c>
      <c r="F176" s="11">
        <f t="shared" si="20"/>
        <v>6500.0055999999995</v>
      </c>
      <c r="G176" s="9">
        <v>211</v>
      </c>
      <c r="H176" s="26">
        <v>217</v>
      </c>
      <c r="I176" s="9">
        <v>226</v>
      </c>
      <c r="J176" s="26">
        <v>201</v>
      </c>
      <c r="K176" s="44">
        <f t="shared" si="21"/>
        <v>855</v>
      </c>
      <c r="L176" s="10">
        <v>5241.94</v>
      </c>
      <c r="O176" s="25"/>
    </row>
    <row r="177" spans="1:12" ht="10.5">
      <c r="A177" s="6" t="s">
        <v>69</v>
      </c>
      <c r="B177" s="7" t="s">
        <v>69</v>
      </c>
      <c r="C177" s="147" t="s">
        <v>265</v>
      </c>
      <c r="D177" s="148" t="s">
        <v>28</v>
      </c>
      <c r="E177" s="148">
        <v>2</v>
      </c>
      <c r="F177" s="11">
        <f t="shared" si="20"/>
        <v>5398.96</v>
      </c>
      <c r="G177" s="116"/>
      <c r="H177" s="79">
        <v>47</v>
      </c>
      <c r="I177" s="9">
        <v>191</v>
      </c>
      <c r="J177" s="26">
        <v>616</v>
      </c>
      <c r="K177" s="44">
        <f t="shared" si="21"/>
        <v>854</v>
      </c>
      <c r="L177" s="10">
        <v>4354</v>
      </c>
    </row>
    <row r="178" spans="1:12" ht="10.5">
      <c r="A178" s="6" t="s">
        <v>69</v>
      </c>
      <c r="B178" s="7" t="s">
        <v>69</v>
      </c>
      <c r="C178" s="147" t="s">
        <v>264</v>
      </c>
      <c r="D178" s="148" t="s">
        <v>26</v>
      </c>
      <c r="E178" s="148">
        <v>1</v>
      </c>
      <c r="F178" s="11">
        <f t="shared" si="20"/>
        <v>5398.96</v>
      </c>
      <c r="G178" s="116"/>
      <c r="H178" s="79">
        <v>26</v>
      </c>
      <c r="I178" s="9">
        <v>201</v>
      </c>
      <c r="J178" s="26">
        <v>392</v>
      </c>
      <c r="K178" s="44">
        <f t="shared" si="21"/>
        <v>619</v>
      </c>
      <c r="L178" s="10">
        <v>4354</v>
      </c>
    </row>
    <row r="179" spans="1:15" ht="10.5">
      <c r="A179" s="6" t="s">
        <v>69</v>
      </c>
      <c r="B179" s="7" t="s">
        <v>69</v>
      </c>
      <c r="C179" s="7" t="s">
        <v>176</v>
      </c>
      <c r="D179" s="8" t="s">
        <v>30</v>
      </c>
      <c r="E179" s="8">
        <v>2</v>
      </c>
      <c r="F179" s="11">
        <f t="shared" si="20"/>
        <v>6899.98</v>
      </c>
      <c r="G179" s="9">
        <v>187</v>
      </c>
      <c r="H179" s="26">
        <v>157</v>
      </c>
      <c r="I179" s="9">
        <v>64</v>
      </c>
      <c r="J179" s="26">
        <v>109</v>
      </c>
      <c r="K179" s="44">
        <f t="shared" si="21"/>
        <v>517</v>
      </c>
      <c r="L179" s="10">
        <v>5564.5</v>
      </c>
      <c r="O179" s="25"/>
    </row>
    <row r="180" spans="1:12" ht="10.5">
      <c r="A180" s="6" t="s">
        <v>69</v>
      </c>
      <c r="B180" s="7" t="s">
        <v>69</v>
      </c>
      <c r="C180" s="7" t="s">
        <v>195</v>
      </c>
      <c r="D180" s="8" t="s">
        <v>28</v>
      </c>
      <c r="E180" s="8">
        <v>2</v>
      </c>
      <c r="F180" s="11">
        <f t="shared" si="20"/>
        <v>6500.0055999999995</v>
      </c>
      <c r="G180" s="9">
        <v>99</v>
      </c>
      <c r="H180" s="26">
        <v>112</v>
      </c>
      <c r="I180" s="9">
        <v>98</v>
      </c>
      <c r="J180" s="26">
        <v>108</v>
      </c>
      <c r="K180" s="44">
        <f t="shared" si="21"/>
        <v>417</v>
      </c>
      <c r="L180" s="134">
        <v>5241.94</v>
      </c>
    </row>
    <row r="181" spans="1:15" ht="10.5">
      <c r="A181" s="6" t="s">
        <v>69</v>
      </c>
      <c r="B181" s="7" t="s">
        <v>69</v>
      </c>
      <c r="C181" s="147" t="s">
        <v>267</v>
      </c>
      <c r="D181" s="148" t="s">
        <v>26</v>
      </c>
      <c r="E181" s="148">
        <v>3</v>
      </c>
      <c r="F181" s="11">
        <f t="shared" si="20"/>
        <v>3398.84</v>
      </c>
      <c r="H181" s="79">
        <v>46</v>
      </c>
      <c r="I181" s="9">
        <v>111</v>
      </c>
      <c r="J181" s="26">
        <v>153</v>
      </c>
      <c r="K181" s="44">
        <f t="shared" si="21"/>
        <v>310</v>
      </c>
      <c r="L181" s="10">
        <v>2741</v>
      </c>
      <c r="O181" s="25"/>
    </row>
    <row r="182" spans="1:12" ht="10.5">
      <c r="A182" s="6" t="s">
        <v>69</v>
      </c>
      <c r="B182" s="7" t="s">
        <v>69</v>
      </c>
      <c r="C182" s="7" t="s">
        <v>178</v>
      </c>
      <c r="D182" s="8" t="s">
        <v>30</v>
      </c>
      <c r="E182" s="8">
        <v>2</v>
      </c>
      <c r="F182" s="11">
        <f t="shared" si="20"/>
        <v>5355.56</v>
      </c>
      <c r="G182" s="9">
        <v>75</v>
      </c>
      <c r="H182" s="26">
        <v>64</v>
      </c>
      <c r="I182" s="9">
        <v>50</v>
      </c>
      <c r="J182" s="26">
        <v>29</v>
      </c>
      <c r="K182" s="44">
        <f t="shared" si="21"/>
        <v>218</v>
      </c>
      <c r="L182" s="10">
        <v>4319</v>
      </c>
    </row>
    <row r="183" spans="1:15" ht="10.5">
      <c r="A183" s="6" t="s">
        <v>69</v>
      </c>
      <c r="B183" s="7" t="s">
        <v>69</v>
      </c>
      <c r="C183" s="7" t="s">
        <v>177</v>
      </c>
      <c r="D183" s="8" t="s">
        <v>28</v>
      </c>
      <c r="E183" s="8">
        <v>2</v>
      </c>
      <c r="F183" s="11">
        <f t="shared" si="20"/>
        <v>6500.0055999999995</v>
      </c>
      <c r="G183" s="9">
        <v>80</v>
      </c>
      <c r="H183" s="26">
        <v>54</v>
      </c>
      <c r="I183" s="9">
        <v>-1</v>
      </c>
      <c r="J183" s="26">
        <v>34</v>
      </c>
      <c r="K183" s="44">
        <f t="shared" si="21"/>
        <v>167</v>
      </c>
      <c r="L183" s="10">
        <v>5241.94</v>
      </c>
      <c r="O183" s="25"/>
    </row>
    <row r="184" spans="1:12" ht="10.5">
      <c r="A184" s="6" t="s">
        <v>69</v>
      </c>
      <c r="B184" s="7" t="s">
        <v>69</v>
      </c>
      <c r="C184" s="147" t="s">
        <v>266</v>
      </c>
      <c r="D184" s="148" t="s">
        <v>248</v>
      </c>
      <c r="E184" s="148">
        <v>2</v>
      </c>
      <c r="F184" s="11">
        <f t="shared" si="20"/>
        <v>5398.96</v>
      </c>
      <c r="H184" s="79">
        <v>11</v>
      </c>
      <c r="I184" s="9">
        <v>32</v>
      </c>
      <c r="J184" s="26">
        <v>80</v>
      </c>
      <c r="K184" s="44">
        <f t="shared" si="21"/>
        <v>123</v>
      </c>
      <c r="L184" s="10">
        <v>4354</v>
      </c>
    </row>
    <row r="185" spans="1:12" ht="10.5">
      <c r="A185" s="6" t="s">
        <v>69</v>
      </c>
      <c r="B185" s="7" t="s">
        <v>69</v>
      </c>
      <c r="C185" s="7" t="s">
        <v>173</v>
      </c>
      <c r="D185" s="8" t="s">
        <v>26</v>
      </c>
      <c r="E185" s="8">
        <v>1</v>
      </c>
      <c r="F185" s="11">
        <f t="shared" si="20"/>
        <v>6500.0055999999995</v>
      </c>
      <c r="G185" s="9">
        <v>31</v>
      </c>
      <c r="H185" s="26">
        <v>31</v>
      </c>
      <c r="I185" s="9">
        <v>24</v>
      </c>
      <c r="J185" s="26">
        <v>27</v>
      </c>
      <c r="K185" s="44">
        <f t="shared" si="21"/>
        <v>113</v>
      </c>
      <c r="L185" s="10">
        <v>5241.94</v>
      </c>
    </row>
    <row r="186" spans="1:15" ht="10.5">
      <c r="A186" s="6" t="s">
        <v>69</v>
      </c>
      <c r="B186" s="7" t="s">
        <v>69</v>
      </c>
      <c r="C186" s="7" t="s">
        <v>214</v>
      </c>
      <c r="D186" s="8" t="s">
        <v>28</v>
      </c>
      <c r="E186" s="27">
        <v>2</v>
      </c>
      <c r="F186" s="11">
        <f t="shared" si="20"/>
        <v>5200.002</v>
      </c>
      <c r="G186" s="9">
        <v>86</v>
      </c>
      <c r="H186" s="26">
        <v>19</v>
      </c>
      <c r="I186" s="9">
        <v>2</v>
      </c>
      <c r="K186" s="44">
        <f t="shared" si="21"/>
        <v>107</v>
      </c>
      <c r="L186" s="10">
        <v>4193.55</v>
      </c>
      <c r="O186" s="25"/>
    </row>
    <row r="187" spans="1:16" ht="10.5">
      <c r="A187" s="6" t="s">
        <v>69</v>
      </c>
      <c r="B187" s="7" t="s">
        <v>69</v>
      </c>
      <c r="C187" s="7" t="s">
        <v>276</v>
      </c>
      <c r="D187" s="8" t="s">
        <v>26</v>
      </c>
      <c r="E187" s="27">
        <v>3</v>
      </c>
      <c r="F187" s="11">
        <f t="shared" si="20"/>
        <v>4399.5199999999995</v>
      </c>
      <c r="G187" s="9">
        <v>18</v>
      </c>
      <c r="H187" s="26">
        <v>7</v>
      </c>
      <c r="I187" s="9">
        <v>59</v>
      </c>
      <c r="J187" s="26">
        <v>9</v>
      </c>
      <c r="K187" s="44">
        <f t="shared" si="21"/>
        <v>93</v>
      </c>
      <c r="L187" s="10">
        <v>3548</v>
      </c>
      <c r="P187" s="25"/>
    </row>
    <row r="188" spans="1:15" ht="10.5">
      <c r="A188" s="6" t="s">
        <v>69</v>
      </c>
      <c r="B188" s="7" t="s">
        <v>69</v>
      </c>
      <c r="C188" s="7" t="s">
        <v>213</v>
      </c>
      <c r="D188" s="8" t="s">
        <v>26</v>
      </c>
      <c r="E188" s="27">
        <v>1</v>
      </c>
      <c r="F188" s="11">
        <f t="shared" si="20"/>
        <v>5200.002</v>
      </c>
      <c r="G188" s="9">
        <v>40</v>
      </c>
      <c r="H188" s="26">
        <v>36</v>
      </c>
      <c r="I188" s="9">
        <v>8</v>
      </c>
      <c r="K188" s="44">
        <f t="shared" si="21"/>
        <v>84</v>
      </c>
      <c r="L188" s="10">
        <v>4193.55</v>
      </c>
      <c r="O188" s="25"/>
    </row>
    <row r="189" spans="1:12" ht="10.5">
      <c r="A189" s="6" t="s">
        <v>69</v>
      </c>
      <c r="B189" s="7" t="s">
        <v>69</v>
      </c>
      <c r="C189" s="7" t="s">
        <v>71</v>
      </c>
      <c r="D189" s="8" t="s">
        <v>26</v>
      </c>
      <c r="E189" s="8">
        <v>3</v>
      </c>
      <c r="F189" s="11">
        <f>L189*1.24</f>
        <v>3399.9932</v>
      </c>
      <c r="G189" s="9">
        <v>31</v>
      </c>
      <c r="H189" s="26">
        <v>15</v>
      </c>
      <c r="I189" s="9">
        <v>11</v>
      </c>
      <c r="J189" s="26">
        <v>21</v>
      </c>
      <c r="K189" s="44">
        <f t="shared" si="21"/>
        <v>78</v>
      </c>
      <c r="L189" s="10">
        <v>2741.93</v>
      </c>
    </row>
    <row r="190" spans="1:12" ht="10.5">
      <c r="A190" s="6" t="s">
        <v>69</v>
      </c>
      <c r="B190" s="7" t="s">
        <v>69</v>
      </c>
      <c r="C190" s="7" t="s">
        <v>152</v>
      </c>
      <c r="D190" s="8" t="s">
        <v>26</v>
      </c>
      <c r="E190" s="27">
        <v>1</v>
      </c>
      <c r="F190" s="11">
        <f t="shared" si="20"/>
        <v>5355.56</v>
      </c>
      <c r="G190" s="9">
        <v>32</v>
      </c>
      <c r="H190" s="26">
        <v>12</v>
      </c>
      <c r="I190" s="9">
        <v>15</v>
      </c>
      <c r="J190" s="26">
        <v>10</v>
      </c>
      <c r="K190" s="44">
        <f>G190+H190+I190+J190</f>
        <v>69</v>
      </c>
      <c r="L190" s="10">
        <v>4319</v>
      </c>
    </row>
    <row r="191" spans="1:15" ht="10.5">
      <c r="A191" s="6" t="s">
        <v>69</v>
      </c>
      <c r="B191" s="7" t="s">
        <v>69</v>
      </c>
      <c r="C191" s="7" t="s">
        <v>147</v>
      </c>
      <c r="D191" s="8" t="s">
        <v>26</v>
      </c>
      <c r="E191" s="27">
        <v>1</v>
      </c>
      <c r="F191" s="11">
        <f t="shared" si="20"/>
        <v>6300.44</v>
      </c>
      <c r="G191" s="9">
        <v>17</v>
      </c>
      <c r="H191" s="26">
        <v>13</v>
      </c>
      <c r="I191" s="9">
        <v>16</v>
      </c>
      <c r="J191" s="26">
        <v>7</v>
      </c>
      <c r="K191" s="44">
        <f>G191+H191+I191+J191</f>
        <v>53</v>
      </c>
      <c r="L191" s="10">
        <v>5081</v>
      </c>
      <c r="O191" s="25"/>
    </row>
    <row r="192" spans="1:12" ht="10.5">
      <c r="A192" s="6" t="s">
        <v>69</v>
      </c>
      <c r="B192" s="7" t="s">
        <v>69</v>
      </c>
      <c r="C192" s="7" t="s">
        <v>129</v>
      </c>
      <c r="D192" s="8" t="s">
        <v>28</v>
      </c>
      <c r="E192" s="27">
        <v>2</v>
      </c>
      <c r="F192" s="11">
        <f t="shared" si="20"/>
        <v>5355.56</v>
      </c>
      <c r="G192" s="9">
        <v>11</v>
      </c>
      <c r="H192" s="26">
        <v>11</v>
      </c>
      <c r="I192" s="9">
        <v>6</v>
      </c>
      <c r="J192" s="26">
        <v>12</v>
      </c>
      <c r="K192" s="44">
        <f t="shared" si="21"/>
        <v>40</v>
      </c>
      <c r="L192" s="10">
        <v>4319</v>
      </c>
    </row>
    <row r="193" spans="1:15" ht="10.5">
      <c r="A193" s="6" t="s">
        <v>69</v>
      </c>
      <c r="B193" s="7" t="s">
        <v>69</v>
      </c>
      <c r="C193" s="7" t="s">
        <v>215</v>
      </c>
      <c r="D193" s="8" t="s">
        <v>30</v>
      </c>
      <c r="E193" s="27">
        <v>2</v>
      </c>
      <c r="F193" s="11">
        <f t="shared" si="20"/>
        <v>5355.002</v>
      </c>
      <c r="G193" s="9">
        <v>24</v>
      </c>
      <c r="H193" s="26">
        <v>5</v>
      </c>
      <c r="I193" s="9">
        <v>-2</v>
      </c>
      <c r="K193" s="44">
        <f>G193+H193+I193+J193</f>
        <v>27</v>
      </c>
      <c r="L193" s="10">
        <v>4318.55</v>
      </c>
      <c r="O193" s="25"/>
    </row>
    <row r="194" spans="1:12" ht="10.5">
      <c r="A194" s="6" t="s">
        <v>69</v>
      </c>
      <c r="B194" s="7" t="s">
        <v>69</v>
      </c>
      <c r="C194" s="147" t="s">
        <v>274</v>
      </c>
      <c r="D194" s="148" t="s">
        <v>28</v>
      </c>
      <c r="E194" s="148">
        <v>2</v>
      </c>
      <c r="F194" s="11">
        <f t="shared" si="20"/>
        <v>5398.96</v>
      </c>
      <c r="H194" s="79"/>
      <c r="I194" s="9">
        <v>1</v>
      </c>
      <c r="J194" s="26">
        <v>21</v>
      </c>
      <c r="K194" s="44">
        <f t="shared" si="21"/>
        <v>22</v>
      </c>
      <c r="L194" s="10">
        <v>4354</v>
      </c>
    </row>
    <row r="195" spans="1:12" ht="10.5">
      <c r="A195" s="6" t="s">
        <v>69</v>
      </c>
      <c r="B195" s="7" t="s">
        <v>69</v>
      </c>
      <c r="C195" s="147" t="s">
        <v>273</v>
      </c>
      <c r="D195" s="148" t="s">
        <v>26</v>
      </c>
      <c r="E195" s="148">
        <v>1</v>
      </c>
      <c r="F195" s="11">
        <f t="shared" si="20"/>
        <v>5398.96</v>
      </c>
      <c r="H195" s="79"/>
      <c r="I195" s="9">
        <v>9</v>
      </c>
      <c r="J195" s="26">
        <v>11</v>
      </c>
      <c r="K195" s="44">
        <f t="shared" si="21"/>
        <v>20</v>
      </c>
      <c r="L195" s="10">
        <v>4354</v>
      </c>
    </row>
    <row r="196" spans="1:12" ht="10.5">
      <c r="A196" s="6" t="s">
        <v>69</v>
      </c>
      <c r="B196" s="7" t="s">
        <v>69</v>
      </c>
      <c r="C196" s="7" t="s">
        <v>72</v>
      </c>
      <c r="D196" s="8" t="s">
        <v>28</v>
      </c>
      <c r="E196" s="8">
        <v>3</v>
      </c>
      <c r="F196" s="11">
        <f t="shared" si="20"/>
        <v>3729.92</v>
      </c>
      <c r="G196" s="9">
        <v>12</v>
      </c>
      <c r="H196" s="26">
        <v>2</v>
      </c>
      <c r="I196" s="9"/>
      <c r="K196" s="44">
        <f>G196+H196+I196+J196</f>
        <v>14</v>
      </c>
      <c r="L196" s="19">
        <v>3008</v>
      </c>
    </row>
    <row r="197" spans="1:12" ht="10.5">
      <c r="A197" s="6" t="s">
        <v>69</v>
      </c>
      <c r="B197" s="7" t="s">
        <v>69</v>
      </c>
      <c r="C197" s="7" t="s">
        <v>73</v>
      </c>
      <c r="D197" s="8" t="s">
        <v>74</v>
      </c>
      <c r="E197" s="8">
        <v>3</v>
      </c>
      <c r="F197" s="11">
        <f t="shared" si="20"/>
        <v>2790</v>
      </c>
      <c r="G197" s="9">
        <v>1</v>
      </c>
      <c r="H197" s="26">
        <v>4</v>
      </c>
      <c r="I197" s="9">
        <v>2</v>
      </c>
      <c r="J197" s="26">
        <v>1</v>
      </c>
      <c r="K197" s="44">
        <f>G197+H197+I197+J197</f>
        <v>8</v>
      </c>
      <c r="L197" s="10">
        <v>2250</v>
      </c>
    </row>
    <row r="198" spans="1:15" ht="11.25" thickBot="1">
      <c r="A198" s="6" t="s">
        <v>69</v>
      </c>
      <c r="B198" s="7" t="s">
        <v>69</v>
      </c>
      <c r="C198" s="7" t="s">
        <v>275</v>
      </c>
      <c r="D198" s="8" t="s">
        <v>30</v>
      </c>
      <c r="E198" s="27">
        <v>2</v>
      </c>
      <c r="F198" s="11">
        <f t="shared" si="20"/>
        <v>5200.002</v>
      </c>
      <c r="I198" s="9">
        <v>5</v>
      </c>
      <c r="K198" s="44">
        <f t="shared" si="21"/>
        <v>5</v>
      </c>
      <c r="L198" s="10">
        <v>4193.55</v>
      </c>
      <c r="O198" s="25"/>
    </row>
    <row r="199" spans="1:14" ht="10.5">
      <c r="A199" s="12" t="s">
        <v>69</v>
      </c>
      <c r="B199" s="13"/>
      <c r="C199" s="13" t="s">
        <v>75</v>
      </c>
      <c r="D199" s="14"/>
      <c r="E199" s="14"/>
      <c r="F199" s="98"/>
      <c r="G199" s="15">
        <f>SUM(G171:G198)</f>
        <v>4481</v>
      </c>
      <c r="H199" s="15">
        <f>SUM(H171:H198)</f>
        <v>3513</v>
      </c>
      <c r="I199" s="15">
        <f>SUM(I171:I198)</f>
        <v>2912</v>
      </c>
      <c r="J199" s="15">
        <f>SUM(J171:J198)</f>
        <v>3737</v>
      </c>
      <c r="K199" s="45">
        <f>SUM(K171:K198)</f>
        <v>14643</v>
      </c>
      <c r="L199" s="104"/>
      <c r="M199" s="159"/>
      <c r="N199" s="16"/>
    </row>
    <row r="200" spans="1:14" ht="10.5">
      <c r="A200" s="22" t="s">
        <v>69</v>
      </c>
      <c r="B200" s="23"/>
      <c r="C200" s="23" t="s">
        <v>34</v>
      </c>
      <c r="D200" s="24"/>
      <c r="E200" s="24"/>
      <c r="F200" s="25"/>
      <c r="G200" s="49">
        <f>G199/G275</f>
        <v>0.3183432793407218</v>
      </c>
      <c r="H200" s="51">
        <f>H199/H275</f>
        <v>0.29508609827803445</v>
      </c>
      <c r="I200" s="51">
        <f>I199/I275</f>
        <v>0.274561568923251</v>
      </c>
      <c r="J200" s="51">
        <f>J199/J275</f>
        <v>0.2711114335461405</v>
      </c>
      <c r="K200" s="50">
        <f>K199/K275</f>
        <v>0.29080112801366326</v>
      </c>
      <c r="L200" s="19"/>
      <c r="N200" s="49"/>
    </row>
    <row r="201" spans="1:12" ht="10.5">
      <c r="A201" s="6" t="s">
        <v>69</v>
      </c>
      <c r="C201" s="7" t="s">
        <v>35</v>
      </c>
      <c r="H201" s="26">
        <f>G199+H199</f>
        <v>7994</v>
      </c>
      <c r="I201" s="26">
        <f>G199+H199+I199</f>
        <v>10906</v>
      </c>
      <c r="J201" s="26">
        <f>G199+H199+I199+J199</f>
        <v>14643</v>
      </c>
      <c r="L201" s="19"/>
    </row>
    <row r="202" spans="7:16" ht="10.5">
      <c r="G202" s="17"/>
      <c r="L202" s="19"/>
      <c r="P202" s="26"/>
    </row>
    <row r="203" spans="1:16" ht="10.5">
      <c r="A203" s="7" t="s">
        <v>76</v>
      </c>
      <c r="B203" s="7" t="s">
        <v>76</v>
      </c>
      <c r="C203" s="7" t="s">
        <v>79</v>
      </c>
      <c r="D203" s="8" t="s">
        <v>28</v>
      </c>
      <c r="E203" s="8">
        <v>2</v>
      </c>
      <c r="F203" s="11">
        <f aca="true" t="shared" si="22" ref="F203:F225">L203*1.24</f>
        <v>5394</v>
      </c>
      <c r="G203" s="9">
        <v>352</v>
      </c>
      <c r="H203" s="9">
        <v>278</v>
      </c>
      <c r="I203" s="26">
        <v>170</v>
      </c>
      <c r="J203" s="26">
        <v>206</v>
      </c>
      <c r="K203" s="44">
        <f aca="true" t="shared" si="23" ref="K203:K212">G203+H203+I203+J203</f>
        <v>1006</v>
      </c>
      <c r="L203" s="10">
        <v>4350</v>
      </c>
      <c r="P203" s="26"/>
    </row>
    <row r="204" spans="1:16" ht="10.5">
      <c r="A204" s="7" t="s">
        <v>76</v>
      </c>
      <c r="B204" s="7" t="s">
        <v>76</v>
      </c>
      <c r="C204" s="7" t="s">
        <v>134</v>
      </c>
      <c r="D204" s="8" t="s">
        <v>26</v>
      </c>
      <c r="E204" s="8">
        <v>1</v>
      </c>
      <c r="F204" s="11">
        <f>L204*1.24</f>
        <v>5394</v>
      </c>
      <c r="G204" s="9">
        <v>360</v>
      </c>
      <c r="H204" s="9">
        <v>252</v>
      </c>
      <c r="I204" s="26">
        <v>195</v>
      </c>
      <c r="J204" s="26">
        <v>164</v>
      </c>
      <c r="K204" s="44">
        <f t="shared" si="23"/>
        <v>971</v>
      </c>
      <c r="L204" s="10">
        <v>4350</v>
      </c>
      <c r="P204" s="26"/>
    </row>
    <row r="205" spans="1:16" ht="10.5">
      <c r="A205" s="7" t="s">
        <v>76</v>
      </c>
      <c r="B205" s="7" t="s">
        <v>76</v>
      </c>
      <c r="C205" s="7" t="s">
        <v>78</v>
      </c>
      <c r="D205" s="8" t="s">
        <v>26</v>
      </c>
      <c r="E205" s="8">
        <v>1</v>
      </c>
      <c r="F205" s="11">
        <f>L205*1.24</f>
        <v>5400.2</v>
      </c>
      <c r="G205" s="9">
        <v>157</v>
      </c>
      <c r="H205" s="9">
        <v>118</v>
      </c>
      <c r="I205" s="26">
        <v>155</v>
      </c>
      <c r="J205" s="26">
        <v>118</v>
      </c>
      <c r="K205" s="44">
        <f t="shared" si="23"/>
        <v>548</v>
      </c>
      <c r="L205" s="10">
        <v>4355</v>
      </c>
      <c r="P205" s="26"/>
    </row>
    <row r="206" spans="1:12" ht="10.5">
      <c r="A206" s="7" t="s">
        <v>76</v>
      </c>
      <c r="B206" s="7" t="s">
        <v>76</v>
      </c>
      <c r="C206" s="7" t="s">
        <v>245</v>
      </c>
      <c r="D206" s="8" t="s">
        <v>26</v>
      </c>
      <c r="E206" s="8">
        <v>1</v>
      </c>
      <c r="F206" s="11">
        <f t="shared" si="22"/>
        <v>6350.04</v>
      </c>
      <c r="H206" s="9">
        <v>94</v>
      </c>
      <c r="I206" s="26">
        <v>190</v>
      </c>
      <c r="J206" s="26">
        <v>200</v>
      </c>
      <c r="K206" s="44">
        <f t="shared" si="23"/>
        <v>484</v>
      </c>
      <c r="L206" s="10">
        <v>5121</v>
      </c>
    </row>
    <row r="207" spans="1:12" ht="10.5">
      <c r="A207" s="7" t="s">
        <v>76</v>
      </c>
      <c r="B207" s="7" t="s">
        <v>76</v>
      </c>
      <c r="C207" s="7" t="s">
        <v>244</v>
      </c>
      <c r="D207" s="8" t="s">
        <v>26</v>
      </c>
      <c r="E207" s="8">
        <v>1</v>
      </c>
      <c r="F207" s="11">
        <f t="shared" si="22"/>
        <v>5899.92</v>
      </c>
      <c r="H207" s="9">
        <v>63</v>
      </c>
      <c r="I207" s="26">
        <v>166</v>
      </c>
      <c r="J207" s="26">
        <v>233</v>
      </c>
      <c r="K207" s="44">
        <f>G207+H207+I207+J207</f>
        <v>462</v>
      </c>
      <c r="L207" s="10">
        <v>4758</v>
      </c>
    </row>
    <row r="208" spans="1:16" ht="10.5">
      <c r="A208" s="6" t="s">
        <v>76</v>
      </c>
      <c r="B208" s="7" t="s">
        <v>76</v>
      </c>
      <c r="C208" s="7" t="s">
        <v>77</v>
      </c>
      <c r="D208" s="8" t="s">
        <v>28</v>
      </c>
      <c r="E208" s="8">
        <v>2</v>
      </c>
      <c r="F208" s="11">
        <f>L208*1.24+0.3</f>
        <v>5400.5</v>
      </c>
      <c r="G208" s="9">
        <v>135</v>
      </c>
      <c r="H208" s="9">
        <v>72</v>
      </c>
      <c r="I208" s="26">
        <v>118</v>
      </c>
      <c r="J208" s="26">
        <v>55</v>
      </c>
      <c r="K208" s="44">
        <f>G208+H208+I208+J208</f>
        <v>380</v>
      </c>
      <c r="L208" s="10">
        <v>4355</v>
      </c>
      <c r="P208" s="26"/>
    </row>
    <row r="209" spans="1:16" ht="10.5">
      <c r="A209" s="7" t="s">
        <v>76</v>
      </c>
      <c r="B209" s="7" t="s">
        <v>76</v>
      </c>
      <c r="C209" s="7" t="s">
        <v>135</v>
      </c>
      <c r="D209" s="8" t="s">
        <v>26</v>
      </c>
      <c r="E209" s="8">
        <v>1</v>
      </c>
      <c r="F209" s="11">
        <f>L209*1.24</f>
        <v>5400.2</v>
      </c>
      <c r="G209" s="9">
        <v>108</v>
      </c>
      <c r="H209" s="9">
        <v>97</v>
      </c>
      <c r="I209" s="26">
        <v>69</v>
      </c>
      <c r="J209" s="26">
        <v>96</v>
      </c>
      <c r="K209" s="44">
        <f>G209+H209+I209+J209</f>
        <v>370</v>
      </c>
      <c r="L209" s="10">
        <v>4355</v>
      </c>
      <c r="P209" s="26"/>
    </row>
    <row r="210" spans="1:12" ht="10.5">
      <c r="A210" s="7" t="s">
        <v>76</v>
      </c>
      <c r="B210" s="7" t="s">
        <v>76</v>
      </c>
      <c r="C210" s="7" t="s">
        <v>249</v>
      </c>
      <c r="D210" s="8" t="s">
        <v>28</v>
      </c>
      <c r="E210" s="8">
        <v>2</v>
      </c>
      <c r="F210" s="11">
        <f t="shared" si="22"/>
        <v>5899.92</v>
      </c>
      <c r="H210" s="9">
        <v>26</v>
      </c>
      <c r="I210" s="26">
        <v>95</v>
      </c>
      <c r="J210" s="26">
        <v>137</v>
      </c>
      <c r="K210" s="44">
        <f>G210+H210+I210+J210</f>
        <v>258</v>
      </c>
      <c r="L210" s="10">
        <v>4758</v>
      </c>
    </row>
    <row r="211" spans="1:12" ht="10.5">
      <c r="A211" s="6" t="s">
        <v>76</v>
      </c>
      <c r="B211" s="7" t="s">
        <v>76</v>
      </c>
      <c r="C211" s="7" t="s">
        <v>246</v>
      </c>
      <c r="D211" s="8" t="s">
        <v>26</v>
      </c>
      <c r="E211" s="8">
        <v>1</v>
      </c>
      <c r="F211" s="11">
        <f t="shared" si="22"/>
        <v>6449.24</v>
      </c>
      <c r="H211" s="9">
        <v>46</v>
      </c>
      <c r="I211" s="26">
        <v>83</v>
      </c>
      <c r="J211" s="26">
        <v>115</v>
      </c>
      <c r="K211" s="44">
        <f>G211+H211+I211+J211</f>
        <v>244</v>
      </c>
      <c r="L211" s="10">
        <v>5201</v>
      </c>
    </row>
    <row r="212" spans="1:12" ht="10.5">
      <c r="A212" s="7" t="s">
        <v>76</v>
      </c>
      <c r="B212" s="7" t="s">
        <v>76</v>
      </c>
      <c r="C212" s="7" t="s">
        <v>254</v>
      </c>
      <c r="D212" s="8" t="s">
        <v>26</v>
      </c>
      <c r="E212" s="8">
        <v>1</v>
      </c>
      <c r="F212" s="11">
        <f t="shared" si="22"/>
        <v>5400.2</v>
      </c>
      <c r="G212" s="9">
        <v>91</v>
      </c>
      <c r="H212" s="9">
        <v>73</v>
      </c>
      <c r="I212" s="26">
        <v>43</v>
      </c>
      <c r="J212" s="26">
        <v>20</v>
      </c>
      <c r="K212" s="44">
        <f t="shared" si="23"/>
        <v>227</v>
      </c>
      <c r="L212" s="10">
        <v>4355</v>
      </c>
    </row>
    <row r="213" spans="1:12" ht="10.5">
      <c r="A213" s="7" t="s">
        <v>76</v>
      </c>
      <c r="B213" s="7" t="s">
        <v>76</v>
      </c>
      <c r="C213" s="7" t="s">
        <v>251</v>
      </c>
      <c r="D213" s="8" t="s">
        <v>28</v>
      </c>
      <c r="E213" s="8">
        <v>2</v>
      </c>
      <c r="F213" s="11">
        <f t="shared" si="22"/>
        <v>6350.04</v>
      </c>
      <c r="H213" s="9">
        <v>11</v>
      </c>
      <c r="I213" s="26">
        <v>72</v>
      </c>
      <c r="J213" s="26">
        <v>60</v>
      </c>
      <c r="K213" s="44">
        <f>G213+H213+I213+J213</f>
        <v>143</v>
      </c>
      <c r="L213" s="10">
        <v>5121</v>
      </c>
    </row>
    <row r="214" spans="1:16" ht="10.5">
      <c r="A214" s="7" t="s">
        <v>76</v>
      </c>
      <c r="B214" s="7" t="s">
        <v>76</v>
      </c>
      <c r="C214" s="7" t="s">
        <v>183</v>
      </c>
      <c r="D214" s="8" t="s">
        <v>26</v>
      </c>
      <c r="E214" s="8">
        <v>3</v>
      </c>
      <c r="F214" s="11">
        <f t="shared" si="22"/>
        <v>3100</v>
      </c>
      <c r="G214" s="9">
        <v>52</v>
      </c>
      <c r="H214" s="9">
        <v>35</v>
      </c>
      <c r="I214" s="26">
        <v>17</v>
      </c>
      <c r="J214" s="26">
        <v>25</v>
      </c>
      <c r="K214" s="44">
        <f aca="true" t="shared" si="24" ref="K214:K225">G214+H214+I214+J214</f>
        <v>129</v>
      </c>
      <c r="L214" s="10">
        <v>2500</v>
      </c>
      <c r="P214" s="26"/>
    </row>
    <row r="215" spans="1:16" ht="10.5">
      <c r="A215" s="7" t="s">
        <v>76</v>
      </c>
      <c r="B215" s="7" t="s">
        <v>76</v>
      </c>
      <c r="C215" s="7" t="s">
        <v>171</v>
      </c>
      <c r="D215" s="8" t="s">
        <v>28</v>
      </c>
      <c r="E215" s="8">
        <v>2</v>
      </c>
      <c r="F215" s="11">
        <f>L215*1.24</f>
        <v>5899.92</v>
      </c>
      <c r="G215" s="9">
        <v>49</v>
      </c>
      <c r="H215" s="9">
        <v>27</v>
      </c>
      <c r="I215" s="26">
        <v>21</v>
      </c>
      <c r="J215" s="26">
        <v>26</v>
      </c>
      <c r="K215" s="44">
        <f t="shared" si="24"/>
        <v>123</v>
      </c>
      <c r="L215" s="10">
        <v>4758</v>
      </c>
      <c r="P215" s="26"/>
    </row>
    <row r="216" spans="1:12" ht="10.5">
      <c r="A216" s="7" t="s">
        <v>76</v>
      </c>
      <c r="B216" s="7" t="s">
        <v>76</v>
      </c>
      <c r="C216" s="7" t="s">
        <v>247</v>
      </c>
      <c r="D216" s="8" t="s">
        <v>248</v>
      </c>
      <c r="E216" s="8">
        <v>2</v>
      </c>
      <c r="F216" s="11">
        <f t="shared" si="22"/>
        <v>6449.24</v>
      </c>
      <c r="H216" s="9">
        <v>33</v>
      </c>
      <c r="I216" s="26">
        <v>21</v>
      </c>
      <c r="J216" s="26">
        <v>61</v>
      </c>
      <c r="K216" s="44">
        <f t="shared" si="24"/>
        <v>115</v>
      </c>
      <c r="L216" s="10">
        <v>5201</v>
      </c>
    </row>
    <row r="217" spans="1:16" ht="10.5">
      <c r="A217" s="7" t="s">
        <v>76</v>
      </c>
      <c r="B217" s="7" t="s">
        <v>76</v>
      </c>
      <c r="C217" s="7" t="s">
        <v>255</v>
      </c>
      <c r="D217" s="8" t="s">
        <v>26</v>
      </c>
      <c r="E217" s="8">
        <v>1</v>
      </c>
      <c r="F217" s="11">
        <f t="shared" si="22"/>
        <v>5400.2</v>
      </c>
      <c r="G217" s="9">
        <v>33</v>
      </c>
      <c r="H217" s="9">
        <v>6</v>
      </c>
      <c r="I217" s="26">
        <v>9</v>
      </c>
      <c r="J217" s="26">
        <v>40</v>
      </c>
      <c r="K217" s="44">
        <f t="shared" si="24"/>
        <v>88</v>
      </c>
      <c r="L217" s="10">
        <v>4355</v>
      </c>
      <c r="P217" s="26"/>
    </row>
    <row r="218" spans="1:16" ht="10.5">
      <c r="A218" s="7" t="s">
        <v>76</v>
      </c>
      <c r="B218" s="7" t="s">
        <v>76</v>
      </c>
      <c r="C218" s="7" t="s">
        <v>81</v>
      </c>
      <c r="D218" s="8" t="s">
        <v>26</v>
      </c>
      <c r="E218" s="8">
        <v>3</v>
      </c>
      <c r="F218" s="11">
        <f t="shared" si="22"/>
        <v>3397.6</v>
      </c>
      <c r="G218" s="9">
        <v>27</v>
      </c>
      <c r="H218" s="9">
        <v>15</v>
      </c>
      <c r="I218" s="26">
        <v>16</v>
      </c>
      <c r="J218" s="26">
        <v>11</v>
      </c>
      <c r="K218" s="44">
        <f t="shared" si="24"/>
        <v>69</v>
      </c>
      <c r="L218" s="10">
        <v>2740</v>
      </c>
      <c r="P218" s="26"/>
    </row>
    <row r="219" spans="1:12" ht="10.5">
      <c r="A219" s="7" t="s">
        <v>76</v>
      </c>
      <c r="B219" s="7" t="s">
        <v>76</v>
      </c>
      <c r="C219" s="7" t="s">
        <v>250</v>
      </c>
      <c r="D219" s="8" t="s">
        <v>248</v>
      </c>
      <c r="E219" s="8">
        <v>2</v>
      </c>
      <c r="F219" s="11">
        <f t="shared" si="22"/>
        <v>6399.64</v>
      </c>
      <c r="H219" s="9">
        <v>2</v>
      </c>
      <c r="I219" s="26">
        <v>32</v>
      </c>
      <c r="J219" s="26">
        <v>30</v>
      </c>
      <c r="K219" s="44">
        <f t="shared" si="24"/>
        <v>64</v>
      </c>
      <c r="L219" s="10">
        <v>5161</v>
      </c>
    </row>
    <row r="220" spans="1:16" ht="10.5">
      <c r="A220" s="7" t="s">
        <v>76</v>
      </c>
      <c r="B220" s="7" t="s">
        <v>76</v>
      </c>
      <c r="C220" s="7" t="s">
        <v>80</v>
      </c>
      <c r="D220" s="8" t="s">
        <v>26</v>
      </c>
      <c r="E220" s="8">
        <v>3</v>
      </c>
      <c r="F220" s="11">
        <f t="shared" si="22"/>
        <v>5146</v>
      </c>
      <c r="G220" s="9">
        <v>24</v>
      </c>
      <c r="H220" s="9">
        <v>14</v>
      </c>
      <c r="I220" s="26">
        <v>7</v>
      </c>
      <c r="J220" s="26">
        <v>9</v>
      </c>
      <c r="K220" s="44">
        <f t="shared" si="24"/>
        <v>54</v>
      </c>
      <c r="L220" s="10">
        <v>4150</v>
      </c>
      <c r="P220" s="26"/>
    </row>
    <row r="221" spans="1:16" ht="10.5">
      <c r="A221" s="7" t="s">
        <v>76</v>
      </c>
      <c r="B221" s="7" t="s">
        <v>76</v>
      </c>
      <c r="C221" s="7" t="s">
        <v>82</v>
      </c>
      <c r="D221" s="8" t="s">
        <v>26</v>
      </c>
      <c r="E221" s="8">
        <v>3</v>
      </c>
      <c r="F221" s="11">
        <f t="shared" si="22"/>
        <v>3397.6</v>
      </c>
      <c r="G221" s="9">
        <v>20</v>
      </c>
      <c r="H221" s="9">
        <v>6</v>
      </c>
      <c r="I221" s="26">
        <v>5</v>
      </c>
      <c r="J221" s="26">
        <v>8</v>
      </c>
      <c r="K221" s="44">
        <f t="shared" si="24"/>
        <v>39</v>
      </c>
      <c r="L221" s="10">
        <v>2740</v>
      </c>
      <c r="P221" s="26"/>
    </row>
    <row r="222" spans="1:16" ht="10.5">
      <c r="A222" s="7" t="s">
        <v>76</v>
      </c>
      <c r="B222" s="7" t="s">
        <v>76</v>
      </c>
      <c r="C222" s="7" t="s">
        <v>83</v>
      </c>
      <c r="D222" s="8" t="s">
        <v>26</v>
      </c>
      <c r="E222" s="8">
        <v>3</v>
      </c>
      <c r="F222" s="11">
        <f t="shared" si="22"/>
        <v>3397.6</v>
      </c>
      <c r="G222" s="9">
        <v>19</v>
      </c>
      <c r="H222" s="9">
        <v>9</v>
      </c>
      <c r="I222" s="26">
        <v>3</v>
      </c>
      <c r="J222" s="26">
        <v>0</v>
      </c>
      <c r="K222" s="44">
        <f t="shared" si="24"/>
        <v>31</v>
      </c>
      <c r="L222" s="10">
        <v>2740</v>
      </c>
      <c r="P222" s="26"/>
    </row>
    <row r="223" spans="1:15" ht="10.5">
      <c r="A223" s="7" t="s">
        <v>76</v>
      </c>
      <c r="B223" s="7" t="s">
        <v>76</v>
      </c>
      <c r="C223" s="7" t="s">
        <v>242</v>
      </c>
      <c r="D223" s="8" t="s">
        <v>26</v>
      </c>
      <c r="E223" s="8">
        <v>1</v>
      </c>
      <c r="F223" s="11">
        <f t="shared" si="22"/>
        <v>6000.36</v>
      </c>
      <c r="H223" s="26">
        <v>5</v>
      </c>
      <c r="I223" s="26">
        <v>13</v>
      </c>
      <c r="J223" s="26">
        <v>4</v>
      </c>
      <c r="K223" s="44">
        <f t="shared" si="24"/>
        <v>22</v>
      </c>
      <c r="L223" s="10">
        <v>4839</v>
      </c>
      <c r="O223" s="25"/>
    </row>
    <row r="224" spans="1:18" ht="10.5">
      <c r="A224" s="7" t="s">
        <v>76</v>
      </c>
      <c r="B224" s="7" t="s">
        <v>76</v>
      </c>
      <c r="C224" s="7" t="s">
        <v>252</v>
      </c>
      <c r="D224" s="8" t="s">
        <v>28</v>
      </c>
      <c r="E224" s="8">
        <v>3</v>
      </c>
      <c r="F224" s="11">
        <f t="shared" si="22"/>
        <v>4532.2</v>
      </c>
      <c r="G224" s="116">
        <v>9</v>
      </c>
      <c r="H224" s="26">
        <v>4</v>
      </c>
      <c r="I224" s="26">
        <v>3</v>
      </c>
      <c r="J224" s="26">
        <v>-2</v>
      </c>
      <c r="K224" s="44">
        <f t="shared" si="24"/>
        <v>14</v>
      </c>
      <c r="L224" s="10">
        <v>3655</v>
      </c>
      <c r="O224" s="9" t="s">
        <v>253</v>
      </c>
      <c r="P224" s="26"/>
      <c r="Q224" s="54"/>
      <c r="R224" s="54"/>
    </row>
    <row r="225" spans="1:16" ht="11.25" thickBot="1">
      <c r="A225" s="7" t="s">
        <v>76</v>
      </c>
      <c r="B225" s="7" t="s">
        <v>76</v>
      </c>
      <c r="C225" s="7" t="s">
        <v>243</v>
      </c>
      <c r="D225" s="8" t="s">
        <v>26</v>
      </c>
      <c r="E225" s="8">
        <v>3</v>
      </c>
      <c r="F225" s="11">
        <f t="shared" si="22"/>
        <v>4402</v>
      </c>
      <c r="H225" s="9">
        <v>3</v>
      </c>
      <c r="I225" s="26">
        <v>0</v>
      </c>
      <c r="J225" s="26">
        <v>2</v>
      </c>
      <c r="K225" s="44">
        <f t="shared" si="24"/>
        <v>5</v>
      </c>
      <c r="L225" s="10">
        <v>3550</v>
      </c>
      <c r="P225" s="26"/>
    </row>
    <row r="226" spans="1:16" ht="10.5">
      <c r="A226" s="12" t="s">
        <v>76</v>
      </c>
      <c r="B226" s="13" t="s">
        <v>76</v>
      </c>
      <c r="C226" s="13" t="s">
        <v>84</v>
      </c>
      <c r="D226" s="14"/>
      <c r="E226" s="14"/>
      <c r="F226" s="98"/>
      <c r="G226" s="15">
        <f>SUM(G203:G225)</f>
        <v>1436</v>
      </c>
      <c r="H226" s="32">
        <f>SUM(H203:H225)</f>
        <v>1289</v>
      </c>
      <c r="I226" s="32">
        <f>SUM(I203:I225)</f>
        <v>1503</v>
      </c>
      <c r="J226" s="32">
        <f>SUM(J203:J225)</f>
        <v>1618</v>
      </c>
      <c r="K226" s="45">
        <f>SUM(K203:K225)</f>
        <v>5846</v>
      </c>
      <c r="L226" s="104"/>
      <c r="M226" s="171"/>
      <c r="N226" s="172"/>
      <c r="O226" s="32"/>
      <c r="P226" s="32"/>
    </row>
    <row r="227" spans="1:12" ht="10.5">
      <c r="A227" s="7" t="s">
        <v>76</v>
      </c>
      <c r="B227" s="23"/>
      <c r="C227" s="7" t="s">
        <v>34</v>
      </c>
      <c r="D227" s="24"/>
      <c r="E227" s="24"/>
      <c r="F227" s="25"/>
      <c r="G227" s="49">
        <f>G226/G275</f>
        <v>0.10201761864165956</v>
      </c>
      <c r="H227" s="51">
        <f>H226/H275</f>
        <v>0.10827383452330953</v>
      </c>
      <c r="I227" s="51">
        <f>I226/I275</f>
        <v>0.14171223835564775</v>
      </c>
      <c r="J227" s="51">
        <f>J226/J275</f>
        <v>0.117382472431805</v>
      </c>
      <c r="K227" s="50">
        <f>K226/K275</f>
        <v>0.11609802597608929</v>
      </c>
      <c r="L227" s="19"/>
    </row>
    <row r="228" spans="1:12" ht="10.5">
      <c r="A228" s="7" t="s">
        <v>76</v>
      </c>
      <c r="B228" s="23"/>
      <c r="C228" s="7" t="s">
        <v>35</v>
      </c>
      <c r="D228" s="24"/>
      <c r="E228" s="24"/>
      <c r="F228" s="25"/>
      <c r="H228" s="26">
        <f>G226+H226</f>
        <v>2725</v>
      </c>
      <c r="I228" s="26">
        <f>G226+H226+I226</f>
        <v>4228</v>
      </c>
      <c r="J228" s="26">
        <f>G226+H226+I226+J226</f>
        <v>5846</v>
      </c>
      <c r="L228" s="19"/>
    </row>
    <row r="229" ht="10.5">
      <c r="L229" s="19"/>
    </row>
    <row r="230" spans="1:12" ht="10.5">
      <c r="A230" s="6" t="s">
        <v>37</v>
      </c>
      <c r="B230" s="7" t="s">
        <v>45</v>
      </c>
      <c r="C230" s="7" t="s">
        <v>236</v>
      </c>
      <c r="D230" s="8" t="s">
        <v>26</v>
      </c>
      <c r="E230" s="8">
        <v>1</v>
      </c>
      <c r="F230" s="11">
        <f>L230*1.24</f>
        <v>5349.36</v>
      </c>
      <c r="G230" s="9">
        <v>19</v>
      </c>
      <c r="H230" s="26">
        <v>17</v>
      </c>
      <c r="I230" s="26">
        <v>10</v>
      </c>
      <c r="J230" s="26">
        <v>6</v>
      </c>
      <c r="K230" s="44">
        <f>G230+H230+I230+J230</f>
        <v>52</v>
      </c>
      <c r="L230" s="10">
        <v>4314</v>
      </c>
    </row>
    <row r="231" spans="1:12" ht="10.5">
      <c r="A231" s="6" t="s">
        <v>37</v>
      </c>
      <c r="B231" s="7" t="s">
        <v>45</v>
      </c>
      <c r="C231" s="106" t="s">
        <v>127</v>
      </c>
      <c r="D231" s="8" t="s">
        <v>26</v>
      </c>
      <c r="E231" s="8">
        <v>1</v>
      </c>
      <c r="F231" s="11">
        <f>L231*1.24</f>
        <v>5349.0004</v>
      </c>
      <c r="G231" s="9">
        <v>9</v>
      </c>
      <c r="H231" s="26">
        <v>6</v>
      </c>
      <c r="I231" s="26">
        <v>6</v>
      </c>
      <c r="J231" s="26">
        <v>4</v>
      </c>
      <c r="K231" s="44">
        <f>G231+H231+I231+J231</f>
        <v>25</v>
      </c>
      <c r="L231" s="10">
        <v>4313.71</v>
      </c>
    </row>
    <row r="232" spans="2:14" ht="10.5">
      <c r="B232" s="7" t="s">
        <v>45</v>
      </c>
      <c r="C232" s="2" t="s">
        <v>8</v>
      </c>
      <c r="D232" s="3"/>
      <c r="E232" s="3"/>
      <c r="F232" s="94"/>
      <c r="G232" s="4">
        <f>SUM(G230:G231)</f>
        <v>28</v>
      </c>
      <c r="H232" s="4">
        <f>SUM(H230:H231)</f>
        <v>23</v>
      </c>
      <c r="I232" s="4">
        <f>SUM(I230:I231)</f>
        <v>16</v>
      </c>
      <c r="J232" s="4">
        <f>SUM(J230:J231)</f>
        <v>10</v>
      </c>
      <c r="K232" s="60">
        <f>SUM(K230:K231)</f>
        <v>77</v>
      </c>
      <c r="L232" s="4"/>
      <c r="M232" s="163"/>
      <c r="N232" s="5"/>
    </row>
    <row r="233" spans="1:12" ht="10.5">
      <c r="A233" s="6" t="s">
        <v>37</v>
      </c>
      <c r="B233" s="7" t="s">
        <v>85</v>
      </c>
      <c r="C233" s="7" t="s">
        <v>203</v>
      </c>
      <c r="D233" s="8" t="s">
        <v>26</v>
      </c>
      <c r="E233" s="27">
        <v>1</v>
      </c>
      <c r="F233" s="11">
        <f aca="true" t="shared" si="25" ref="F233:F250">L233*1.24</f>
        <v>5400.2</v>
      </c>
      <c r="G233" s="9">
        <v>567</v>
      </c>
      <c r="H233" s="26">
        <v>436</v>
      </c>
      <c r="I233" s="26">
        <v>252</v>
      </c>
      <c r="J233" s="21">
        <v>402</v>
      </c>
      <c r="K233" s="44">
        <f aca="true" t="shared" si="26" ref="K233:K250">G233+H233+I233+J233</f>
        <v>1657</v>
      </c>
      <c r="L233" s="10">
        <v>4355</v>
      </c>
    </row>
    <row r="234" spans="1:12" ht="10.5">
      <c r="A234" s="6" t="s">
        <v>37</v>
      </c>
      <c r="B234" s="7" t="s">
        <v>85</v>
      </c>
      <c r="C234" s="7" t="s">
        <v>161</v>
      </c>
      <c r="D234" s="8" t="s">
        <v>26</v>
      </c>
      <c r="E234" s="8">
        <v>1</v>
      </c>
      <c r="F234" s="11">
        <f t="shared" si="25"/>
        <v>5949.5199999999995</v>
      </c>
      <c r="G234" s="9">
        <v>288</v>
      </c>
      <c r="H234" s="26">
        <v>380</v>
      </c>
      <c r="I234" s="26">
        <v>312</v>
      </c>
      <c r="J234" s="21">
        <v>400</v>
      </c>
      <c r="K234" s="44">
        <f t="shared" si="26"/>
        <v>1380</v>
      </c>
      <c r="L234" s="10">
        <v>4798</v>
      </c>
    </row>
    <row r="235" spans="1:12" ht="10.5">
      <c r="A235" s="6" t="s">
        <v>37</v>
      </c>
      <c r="B235" s="7" t="s">
        <v>85</v>
      </c>
      <c r="C235" s="7" t="s">
        <v>162</v>
      </c>
      <c r="D235" s="8" t="s">
        <v>28</v>
      </c>
      <c r="E235" s="8">
        <v>2</v>
      </c>
      <c r="F235" s="11">
        <f t="shared" si="25"/>
        <v>6300.44</v>
      </c>
      <c r="G235" s="9">
        <v>97</v>
      </c>
      <c r="H235" s="26">
        <v>147</v>
      </c>
      <c r="I235" s="26">
        <v>288</v>
      </c>
      <c r="J235" s="21">
        <v>468</v>
      </c>
      <c r="K235" s="44">
        <f t="shared" si="26"/>
        <v>1000</v>
      </c>
      <c r="L235" s="10">
        <v>5081</v>
      </c>
    </row>
    <row r="236" spans="1:12" ht="10.5">
      <c r="A236" s="6" t="s">
        <v>37</v>
      </c>
      <c r="B236" s="7" t="s">
        <v>85</v>
      </c>
      <c r="C236" s="7" t="s">
        <v>204</v>
      </c>
      <c r="D236" s="8" t="s">
        <v>28</v>
      </c>
      <c r="E236" s="27">
        <v>2</v>
      </c>
      <c r="F236" s="11">
        <f t="shared" si="25"/>
        <v>5400.2</v>
      </c>
      <c r="G236" s="9">
        <v>252</v>
      </c>
      <c r="H236" s="26">
        <v>230</v>
      </c>
      <c r="I236" s="26">
        <v>164</v>
      </c>
      <c r="J236" s="21">
        <v>197</v>
      </c>
      <c r="K236" s="44">
        <f t="shared" si="26"/>
        <v>843</v>
      </c>
      <c r="L236" s="10">
        <v>4355</v>
      </c>
    </row>
    <row r="237" spans="1:12" ht="10.5">
      <c r="A237" s="6" t="s">
        <v>37</v>
      </c>
      <c r="B237" s="7" t="s">
        <v>85</v>
      </c>
      <c r="C237" s="7" t="s">
        <v>202</v>
      </c>
      <c r="D237" s="8" t="s">
        <v>28</v>
      </c>
      <c r="E237" s="27">
        <v>2</v>
      </c>
      <c r="F237" s="11">
        <f t="shared" si="25"/>
        <v>5400.2</v>
      </c>
      <c r="G237" s="9">
        <v>129</v>
      </c>
      <c r="H237" s="26">
        <v>185</v>
      </c>
      <c r="I237" s="26">
        <v>108</v>
      </c>
      <c r="J237" s="21">
        <v>190</v>
      </c>
      <c r="K237" s="44">
        <f t="shared" si="26"/>
        <v>612</v>
      </c>
      <c r="L237" s="10">
        <v>4355</v>
      </c>
    </row>
    <row r="238" spans="1:12" ht="10.5">
      <c r="A238" s="6" t="s">
        <v>37</v>
      </c>
      <c r="B238" s="7" t="s">
        <v>85</v>
      </c>
      <c r="C238" s="7" t="s">
        <v>277</v>
      </c>
      <c r="D238" s="8" t="s">
        <v>26</v>
      </c>
      <c r="E238" s="27">
        <v>1</v>
      </c>
      <c r="F238" s="11">
        <f t="shared" si="25"/>
        <v>5400.2</v>
      </c>
      <c r="I238" s="26">
        <v>25</v>
      </c>
      <c r="J238" s="21">
        <v>440</v>
      </c>
      <c r="K238" s="44">
        <f t="shared" si="26"/>
        <v>465</v>
      </c>
      <c r="L238" s="10">
        <v>4355</v>
      </c>
    </row>
    <row r="239" spans="1:16" ht="10.5">
      <c r="A239" s="6" t="s">
        <v>37</v>
      </c>
      <c r="B239" s="7" t="s">
        <v>85</v>
      </c>
      <c r="C239" s="7" t="s">
        <v>164</v>
      </c>
      <c r="D239" s="8" t="s">
        <v>28</v>
      </c>
      <c r="E239" s="27">
        <v>2</v>
      </c>
      <c r="F239" s="11">
        <f t="shared" si="25"/>
        <v>6300.44</v>
      </c>
      <c r="G239" s="9">
        <v>95</v>
      </c>
      <c r="H239" s="26">
        <v>66</v>
      </c>
      <c r="I239" s="26">
        <v>73</v>
      </c>
      <c r="J239" s="21">
        <v>146</v>
      </c>
      <c r="K239" s="44">
        <f t="shared" si="26"/>
        <v>380</v>
      </c>
      <c r="L239" s="10">
        <v>5081</v>
      </c>
      <c r="P239" s="25"/>
    </row>
    <row r="240" spans="1:12" ht="10.5">
      <c r="A240" s="6" t="s">
        <v>37</v>
      </c>
      <c r="B240" s="7" t="s">
        <v>85</v>
      </c>
      <c r="C240" s="7" t="s">
        <v>179</v>
      </c>
      <c r="D240" s="8" t="s">
        <v>30</v>
      </c>
      <c r="E240" s="31">
        <v>2</v>
      </c>
      <c r="F240" s="11">
        <f t="shared" si="25"/>
        <v>6300.44</v>
      </c>
      <c r="G240" s="9">
        <v>26</v>
      </c>
      <c r="H240" s="26">
        <v>51</v>
      </c>
      <c r="I240" s="26">
        <v>115</v>
      </c>
      <c r="J240" s="9">
        <v>162</v>
      </c>
      <c r="K240" s="44">
        <f t="shared" si="26"/>
        <v>354</v>
      </c>
      <c r="L240" s="10">
        <v>5081</v>
      </c>
    </row>
    <row r="241" spans="1:12" ht="10.5">
      <c r="A241" s="6" t="s">
        <v>37</v>
      </c>
      <c r="B241" s="7" t="s">
        <v>85</v>
      </c>
      <c r="C241" s="7" t="s">
        <v>205</v>
      </c>
      <c r="D241" s="8" t="s">
        <v>30</v>
      </c>
      <c r="E241" s="27">
        <v>2</v>
      </c>
      <c r="F241" s="11">
        <f t="shared" si="25"/>
        <v>5400.2</v>
      </c>
      <c r="G241" s="9">
        <v>48</v>
      </c>
      <c r="H241" s="26">
        <v>65</v>
      </c>
      <c r="I241" s="26">
        <v>38</v>
      </c>
      <c r="J241" s="21">
        <v>35</v>
      </c>
      <c r="K241" s="44">
        <f t="shared" si="26"/>
        <v>186</v>
      </c>
      <c r="L241" s="10">
        <v>4355</v>
      </c>
    </row>
    <row r="242" spans="1:12" ht="10.5">
      <c r="A242" s="6" t="s">
        <v>37</v>
      </c>
      <c r="B242" s="7" t="s">
        <v>85</v>
      </c>
      <c r="C242" s="7" t="s">
        <v>163</v>
      </c>
      <c r="D242" s="8" t="s">
        <v>26</v>
      </c>
      <c r="E242" s="8">
        <v>1</v>
      </c>
      <c r="F242" s="11">
        <f t="shared" si="25"/>
        <v>5949.5199999999995</v>
      </c>
      <c r="G242" s="9">
        <v>72</v>
      </c>
      <c r="H242" s="26">
        <v>25</v>
      </c>
      <c r="I242" s="26">
        <v>28</v>
      </c>
      <c r="J242" s="21">
        <v>35</v>
      </c>
      <c r="K242" s="44">
        <f>G242+H242+I242+J242</f>
        <v>160</v>
      </c>
      <c r="L242" s="10">
        <v>4798</v>
      </c>
    </row>
    <row r="243" spans="1:12" ht="10.5">
      <c r="A243" s="6" t="s">
        <v>37</v>
      </c>
      <c r="B243" s="7" t="s">
        <v>85</v>
      </c>
      <c r="C243" s="7" t="s">
        <v>86</v>
      </c>
      <c r="D243" s="8" t="s">
        <v>26</v>
      </c>
      <c r="E243" s="8">
        <v>1</v>
      </c>
      <c r="F243" s="11">
        <f t="shared" si="25"/>
        <v>5400.2</v>
      </c>
      <c r="G243" s="9">
        <v>28</v>
      </c>
      <c r="H243" s="26">
        <v>40</v>
      </c>
      <c r="I243" s="26">
        <v>32</v>
      </c>
      <c r="J243" s="26">
        <v>26</v>
      </c>
      <c r="K243" s="44">
        <f t="shared" si="26"/>
        <v>126</v>
      </c>
      <c r="L243" s="10">
        <v>4355</v>
      </c>
    </row>
    <row r="244" spans="1:256" ht="10.5">
      <c r="A244" s="6" t="s">
        <v>37</v>
      </c>
      <c r="B244" s="7" t="s">
        <v>85</v>
      </c>
      <c r="C244" s="7" t="s">
        <v>133</v>
      </c>
      <c r="D244" s="8" t="s">
        <v>28</v>
      </c>
      <c r="E244" s="8">
        <v>2</v>
      </c>
      <c r="F244" s="11">
        <f>L244*1.24</f>
        <v>5400.2</v>
      </c>
      <c r="G244" s="9">
        <v>35</v>
      </c>
      <c r="H244" s="26">
        <v>7</v>
      </c>
      <c r="I244" s="26">
        <v>19</v>
      </c>
      <c r="J244" s="26">
        <v>15</v>
      </c>
      <c r="K244" s="44">
        <f t="shared" si="26"/>
        <v>76</v>
      </c>
      <c r="L244" s="10">
        <v>4355</v>
      </c>
      <c r="Q244" s="54"/>
      <c r="R244" s="54"/>
      <c r="S244" s="54"/>
      <c r="T244" s="54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  <c r="IV244" s="25"/>
    </row>
    <row r="245" spans="1:256" s="25" customFormat="1" ht="10.5">
      <c r="A245" s="6" t="s">
        <v>37</v>
      </c>
      <c r="B245" s="7" t="s">
        <v>85</v>
      </c>
      <c r="C245" s="7">
        <v>143</v>
      </c>
      <c r="D245" s="8" t="s">
        <v>26</v>
      </c>
      <c r="E245" s="8">
        <v>3</v>
      </c>
      <c r="F245" s="11">
        <f t="shared" si="25"/>
        <v>2999.56</v>
      </c>
      <c r="G245" s="9">
        <v>21</v>
      </c>
      <c r="H245" s="26">
        <v>14</v>
      </c>
      <c r="I245" s="26">
        <v>12</v>
      </c>
      <c r="J245" s="21">
        <v>20</v>
      </c>
      <c r="K245" s="44">
        <f t="shared" si="26"/>
        <v>67</v>
      </c>
      <c r="L245" s="10">
        <v>2419</v>
      </c>
      <c r="M245" s="158"/>
      <c r="N245" s="10"/>
      <c r="O245" s="9"/>
      <c r="P245" s="9"/>
      <c r="Q245" s="53"/>
      <c r="R245" s="53"/>
      <c r="S245" s="53"/>
      <c r="T245" s="53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pans="1:12" ht="10.5">
      <c r="A246" s="6" t="s">
        <v>37</v>
      </c>
      <c r="B246" s="7" t="s">
        <v>85</v>
      </c>
      <c r="C246" s="7" t="s">
        <v>87</v>
      </c>
      <c r="D246" s="8" t="s">
        <v>74</v>
      </c>
      <c r="E246" s="27">
        <v>3</v>
      </c>
      <c r="F246" s="11">
        <f t="shared" si="25"/>
        <v>2999.56</v>
      </c>
      <c r="G246" s="9">
        <v>15</v>
      </c>
      <c r="H246" s="26">
        <v>14</v>
      </c>
      <c r="I246" s="26">
        <v>6</v>
      </c>
      <c r="J246" s="21">
        <v>16</v>
      </c>
      <c r="K246" s="44">
        <f t="shared" si="26"/>
        <v>51</v>
      </c>
      <c r="L246" s="10">
        <v>2419</v>
      </c>
    </row>
    <row r="247" spans="1:12" ht="10.5">
      <c r="A247" s="6" t="s">
        <v>37</v>
      </c>
      <c r="B247" s="7" t="s">
        <v>85</v>
      </c>
      <c r="C247" s="7" t="s">
        <v>160</v>
      </c>
      <c r="D247" s="8" t="s">
        <v>30</v>
      </c>
      <c r="E247" s="8">
        <v>2</v>
      </c>
      <c r="F247" s="11">
        <f t="shared" si="25"/>
        <v>5400.2</v>
      </c>
      <c r="G247" s="9">
        <v>17</v>
      </c>
      <c r="H247" s="26">
        <v>9</v>
      </c>
      <c r="I247" s="26">
        <v>2</v>
      </c>
      <c r="J247" s="26">
        <v>1</v>
      </c>
      <c r="K247" s="44">
        <f t="shared" si="26"/>
        <v>29</v>
      </c>
      <c r="L247" s="10">
        <v>4355</v>
      </c>
    </row>
    <row r="248" spans="1:12" ht="10.5">
      <c r="A248" s="6" t="s">
        <v>37</v>
      </c>
      <c r="B248" s="7" t="s">
        <v>85</v>
      </c>
      <c r="C248" s="7" t="s">
        <v>185</v>
      </c>
      <c r="D248" s="8" t="s">
        <v>28</v>
      </c>
      <c r="E248" s="27">
        <v>3</v>
      </c>
      <c r="F248" s="11">
        <f t="shared" si="25"/>
        <v>3698.92</v>
      </c>
      <c r="G248" s="9">
        <v>7</v>
      </c>
      <c r="H248" s="26">
        <v>7</v>
      </c>
      <c r="I248" s="26">
        <v>9</v>
      </c>
      <c r="J248" s="21">
        <v>3</v>
      </c>
      <c r="K248" s="44">
        <f t="shared" si="26"/>
        <v>26</v>
      </c>
      <c r="L248" s="10">
        <v>2983</v>
      </c>
    </row>
    <row r="249" spans="1:12" ht="10.5">
      <c r="A249" s="7" t="s">
        <v>37</v>
      </c>
      <c r="B249" s="7" t="s">
        <v>85</v>
      </c>
      <c r="C249" s="7" t="s">
        <v>159</v>
      </c>
      <c r="D249" s="8" t="s">
        <v>26</v>
      </c>
      <c r="E249" s="8">
        <v>3</v>
      </c>
      <c r="F249" s="11">
        <f t="shared" si="25"/>
        <v>5299.76</v>
      </c>
      <c r="G249" s="9">
        <v>4</v>
      </c>
      <c r="H249" s="26">
        <v>11</v>
      </c>
      <c r="I249" s="26">
        <v>6</v>
      </c>
      <c r="J249" s="9">
        <v>3</v>
      </c>
      <c r="K249" s="44">
        <f t="shared" si="26"/>
        <v>24</v>
      </c>
      <c r="L249" s="10">
        <v>4274</v>
      </c>
    </row>
    <row r="250" spans="1:12" ht="10.5">
      <c r="A250" s="6" t="s">
        <v>37</v>
      </c>
      <c r="B250" s="7" t="s">
        <v>85</v>
      </c>
      <c r="C250" s="7" t="s">
        <v>184</v>
      </c>
      <c r="D250" s="8" t="s">
        <v>26</v>
      </c>
      <c r="E250" s="27">
        <v>3</v>
      </c>
      <c r="F250" s="11">
        <f t="shared" si="25"/>
        <v>3400.08</v>
      </c>
      <c r="G250" s="9">
        <v>2</v>
      </c>
      <c r="H250" s="26">
        <v>1</v>
      </c>
      <c r="I250" s="26">
        <v>2</v>
      </c>
      <c r="J250" s="21"/>
      <c r="K250" s="44">
        <f t="shared" si="26"/>
        <v>5</v>
      </c>
      <c r="L250" s="10">
        <v>2742</v>
      </c>
    </row>
    <row r="251" spans="1:20" s="141" customFormat="1" ht="11.25" thickBot="1">
      <c r="A251" s="135"/>
      <c r="B251" s="135" t="s">
        <v>85</v>
      </c>
      <c r="C251" s="135" t="s">
        <v>8</v>
      </c>
      <c r="D251" s="136"/>
      <c r="E251" s="136"/>
      <c r="F251" s="137"/>
      <c r="G251" s="141">
        <f>SUM(G233:G250)</f>
        <v>1703</v>
      </c>
      <c r="H251" s="138">
        <f>SUM(H233:H250)</f>
        <v>1688</v>
      </c>
      <c r="I251" s="138">
        <f>SUM(I233:I250)</f>
        <v>1491</v>
      </c>
      <c r="J251" s="138">
        <f>SUM(J233:J250)</f>
        <v>2559</v>
      </c>
      <c r="K251" s="143">
        <f>SUM(K233:K250)</f>
        <v>7441</v>
      </c>
      <c r="L251" s="139"/>
      <c r="M251" s="164"/>
      <c r="N251" s="140"/>
      <c r="Q251" s="142"/>
      <c r="R251" s="142"/>
      <c r="S251" s="142"/>
      <c r="T251" s="142"/>
    </row>
    <row r="252" spans="1:12" ht="10.5">
      <c r="A252" s="6" t="s">
        <v>37</v>
      </c>
      <c r="C252" s="7" t="s">
        <v>88</v>
      </c>
      <c r="G252" s="9">
        <f>G232+G251</f>
        <v>1731</v>
      </c>
      <c r="H252" s="26">
        <f>H232+H251</f>
        <v>1711</v>
      </c>
      <c r="I252" s="26">
        <f>I232+I251</f>
        <v>1507</v>
      </c>
      <c r="J252" s="26">
        <f>J232+J251</f>
        <v>2569</v>
      </c>
      <c r="K252" s="44">
        <f>K232+K251</f>
        <v>7518</v>
      </c>
      <c r="L252" s="19"/>
    </row>
    <row r="253" spans="1:14" ht="10.5">
      <c r="A253" s="6" t="s">
        <v>37</v>
      </c>
      <c r="B253" s="23"/>
      <c r="C253" s="23" t="s">
        <v>34</v>
      </c>
      <c r="D253" s="24"/>
      <c r="E253" s="24"/>
      <c r="F253" s="25"/>
      <c r="G253" s="49">
        <f>G252/G275</f>
        <v>0.12297527706734868</v>
      </c>
      <c r="H253" s="51">
        <f>H252/H275</f>
        <v>0.14372112557748845</v>
      </c>
      <c r="I253" s="51">
        <f>I252/I275</f>
        <v>0.14208938336790497</v>
      </c>
      <c r="J253" s="51">
        <f>J252/J275</f>
        <v>0.1863755078351712</v>
      </c>
      <c r="K253" s="50">
        <f>K252/K275</f>
        <v>0.14930293521865196</v>
      </c>
      <c r="L253" s="19"/>
      <c r="M253" s="49"/>
      <c r="N253" s="49"/>
    </row>
    <row r="254" spans="1:12" ht="10.5">
      <c r="A254" s="6" t="s">
        <v>37</v>
      </c>
      <c r="C254" s="7" t="s">
        <v>35</v>
      </c>
      <c r="H254" s="26">
        <f>G252+H252</f>
        <v>3442</v>
      </c>
      <c r="I254" s="26">
        <f>G252+H252+I252</f>
        <v>4949</v>
      </c>
      <c r="J254" s="26">
        <f>G252+H252+I252+J252</f>
        <v>7518</v>
      </c>
      <c r="L254" s="19"/>
    </row>
    <row r="255" ht="10.5">
      <c r="L255" s="19"/>
    </row>
    <row r="256" spans="1:12" ht="10.5">
      <c r="A256" s="89" t="s">
        <v>89</v>
      </c>
      <c r="B256" s="90" t="s">
        <v>89</v>
      </c>
      <c r="C256" s="90" t="s">
        <v>257</v>
      </c>
      <c r="D256" s="91" t="s">
        <v>30</v>
      </c>
      <c r="E256" s="8">
        <v>2</v>
      </c>
      <c r="F256" s="11">
        <f aca="true" t="shared" si="27" ref="F256:F270">L256*1.24</f>
        <v>5400.2</v>
      </c>
      <c r="G256" s="86">
        <v>594</v>
      </c>
      <c r="H256" s="86">
        <v>338</v>
      </c>
      <c r="I256" s="9">
        <v>155</v>
      </c>
      <c r="J256" s="88">
        <v>91</v>
      </c>
      <c r="K256" s="92">
        <f aca="true" t="shared" si="28" ref="K256:K269">G256+H256+I256+J256</f>
        <v>1178</v>
      </c>
      <c r="L256" s="10">
        <v>4355</v>
      </c>
    </row>
    <row r="257" spans="1:12" ht="10.5">
      <c r="A257" s="6" t="s">
        <v>89</v>
      </c>
      <c r="B257" s="7" t="s">
        <v>89</v>
      </c>
      <c r="C257" s="7" t="s">
        <v>262</v>
      </c>
      <c r="D257" s="8" t="s">
        <v>30</v>
      </c>
      <c r="E257" s="8">
        <v>2</v>
      </c>
      <c r="F257" s="11">
        <f>L257*1.24</f>
        <v>6099.56</v>
      </c>
      <c r="G257" s="86">
        <v>436</v>
      </c>
      <c r="H257" s="86">
        <v>218</v>
      </c>
      <c r="I257" s="9">
        <v>82</v>
      </c>
      <c r="J257" s="88">
        <v>100</v>
      </c>
      <c r="K257" s="92">
        <f>G257+H257+I257+J257</f>
        <v>836</v>
      </c>
      <c r="L257" s="10">
        <v>4919</v>
      </c>
    </row>
    <row r="258" spans="1:12" ht="10.5">
      <c r="A258" s="6" t="s">
        <v>89</v>
      </c>
      <c r="B258" s="7" t="s">
        <v>89</v>
      </c>
      <c r="C258" s="7" t="s">
        <v>283</v>
      </c>
      <c r="D258" s="8" t="s">
        <v>30</v>
      </c>
      <c r="E258" s="27">
        <v>2</v>
      </c>
      <c r="F258" s="11">
        <f t="shared" si="27"/>
        <v>5400.2</v>
      </c>
      <c r="G258" s="86"/>
      <c r="H258" s="86"/>
      <c r="I258" s="9">
        <v>160</v>
      </c>
      <c r="J258" s="88">
        <v>320</v>
      </c>
      <c r="K258" s="44">
        <f t="shared" si="28"/>
        <v>480</v>
      </c>
      <c r="L258" s="10">
        <v>4355</v>
      </c>
    </row>
    <row r="259" spans="1:12" ht="10.5">
      <c r="A259" s="6" t="s">
        <v>89</v>
      </c>
      <c r="B259" s="7" t="s">
        <v>89</v>
      </c>
      <c r="C259" s="7" t="s">
        <v>258</v>
      </c>
      <c r="D259" s="8" t="s">
        <v>30</v>
      </c>
      <c r="E259" s="8">
        <v>2</v>
      </c>
      <c r="F259" s="11">
        <f t="shared" si="27"/>
        <v>6399.64</v>
      </c>
      <c r="G259" s="86"/>
      <c r="H259" s="86">
        <v>192</v>
      </c>
      <c r="I259" s="9">
        <v>103</v>
      </c>
      <c r="J259" s="88">
        <v>56</v>
      </c>
      <c r="K259" s="92">
        <f t="shared" si="28"/>
        <v>351</v>
      </c>
      <c r="L259" s="10">
        <v>5161</v>
      </c>
    </row>
    <row r="260" spans="1:12" ht="10.5">
      <c r="A260" s="6" t="s">
        <v>89</v>
      </c>
      <c r="B260" s="7" t="s">
        <v>89</v>
      </c>
      <c r="C260" s="7" t="s">
        <v>283</v>
      </c>
      <c r="D260" s="8" t="s">
        <v>248</v>
      </c>
      <c r="E260" s="8">
        <v>2</v>
      </c>
      <c r="F260" s="11">
        <f t="shared" si="27"/>
        <v>5400.2</v>
      </c>
      <c r="G260" s="86"/>
      <c r="H260" s="86"/>
      <c r="I260" s="9">
        <v>178</v>
      </c>
      <c r="J260" s="88">
        <v>172</v>
      </c>
      <c r="K260" s="44">
        <f t="shared" si="28"/>
        <v>350</v>
      </c>
      <c r="L260" s="10">
        <v>4355</v>
      </c>
    </row>
    <row r="261" spans="1:12" ht="10.5">
      <c r="A261" s="6" t="s">
        <v>89</v>
      </c>
      <c r="B261" s="7" t="s">
        <v>89</v>
      </c>
      <c r="C261" s="7" t="s">
        <v>182</v>
      </c>
      <c r="D261" s="8" t="s">
        <v>26</v>
      </c>
      <c r="E261" s="8">
        <v>1</v>
      </c>
      <c r="F261" s="11">
        <f t="shared" si="27"/>
        <v>6099.56</v>
      </c>
      <c r="G261" s="86">
        <v>123</v>
      </c>
      <c r="H261" s="86">
        <v>49</v>
      </c>
      <c r="I261" s="9">
        <v>58</v>
      </c>
      <c r="J261" s="88">
        <v>119</v>
      </c>
      <c r="K261" s="92">
        <f t="shared" si="28"/>
        <v>349</v>
      </c>
      <c r="L261" s="10">
        <v>4919</v>
      </c>
    </row>
    <row r="262" spans="1:12" ht="10.5">
      <c r="A262" s="89" t="s">
        <v>89</v>
      </c>
      <c r="B262" s="90" t="s">
        <v>89</v>
      </c>
      <c r="C262" s="90" t="s">
        <v>256</v>
      </c>
      <c r="D262" s="91" t="s">
        <v>30</v>
      </c>
      <c r="E262" s="8">
        <v>2</v>
      </c>
      <c r="F262" s="11">
        <f>L262*1.24</f>
        <v>5400.2</v>
      </c>
      <c r="G262" s="86"/>
      <c r="H262" s="86">
        <v>102</v>
      </c>
      <c r="I262" s="9">
        <v>113</v>
      </c>
      <c r="J262" s="88">
        <v>15</v>
      </c>
      <c r="K262" s="92">
        <f>G262+H262+I262+J262</f>
        <v>230</v>
      </c>
      <c r="L262" s="10">
        <v>4355</v>
      </c>
    </row>
    <row r="263" spans="1:12" ht="10.5">
      <c r="A263" s="89" t="s">
        <v>89</v>
      </c>
      <c r="B263" s="90" t="s">
        <v>89</v>
      </c>
      <c r="C263" s="21" t="s">
        <v>166</v>
      </c>
      <c r="D263" s="91" t="s">
        <v>26</v>
      </c>
      <c r="E263" s="8">
        <v>1</v>
      </c>
      <c r="F263" s="11">
        <f t="shared" si="27"/>
        <v>5400.2</v>
      </c>
      <c r="G263" s="86">
        <v>68</v>
      </c>
      <c r="H263" s="86">
        <v>35</v>
      </c>
      <c r="I263" s="9">
        <v>47</v>
      </c>
      <c r="J263" s="88">
        <v>30</v>
      </c>
      <c r="K263" s="92">
        <f t="shared" si="28"/>
        <v>180</v>
      </c>
      <c r="L263" s="10">
        <v>4355</v>
      </c>
    </row>
    <row r="264" spans="1:12" ht="10.5">
      <c r="A264" s="6" t="s">
        <v>89</v>
      </c>
      <c r="B264" s="7" t="s">
        <v>89</v>
      </c>
      <c r="C264" s="21" t="s">
        <v>181</v>
      </c>
      <c r="D264" s="8" t="s">
        <v>26</v>
      </c>
      <c r="E264" s="8">
        <v>1</v>
      </c>
      <c r="F264" s="11">
        <f t="shared" si="27"/>
        <v>5400.2</v>
      </c>
      <c r="G264" s="86">
        <v>60</v>
      </c>
      <c r="H264" s="86">
        <v>35</v>
      </c>
      <c r="I264" s="9">
        <v>43</v>
      </c>
      <c r="J264" s="88">
        <v>23</v>
      </c>
      <c r="K264" s="92">
        <f t="shared" si="28"/>
        <v>161</v>
      </c>
      <c r="L264" s="10">
        <v>4355</v>
      </c>
    </row>
    <row r="265" spans="1:12" ht="10.5">
      <c r="A265" s="6" t="s">
        <v>89</v>
      </c>
      <c r="B265" s="7" t="s">
        <v>89</v>
      </c>
      <c r="C265" s="21" t="s">
        <v>260</v>
      </c>
      <c r="D265" s="8" t="s">
        <v>30</v>
      </c>
      <c r="E265" s="8">
        <v>3</v>
      </c>
      <c r="F265" s="11">
        <f t="shared" si="27"/>
        <v>3695.2</v>
      </c>
      <c r="G265" s="86">
        <v>27</v>
      </c>
      <c r="H265" s="86">
        <v>15</v>
      </c>
      <c r="I265" s="9">
        <v>0</v>
      </c>
      <c r="J265" s="88">
        <v>0</v>
      </c>
      <c r="K265" s="44">
        <f t="shared" si="28"/>
        <v>42</v>
      </c>
      <c r="L265" s="28">
        <v>2980</v>
      </c>
    </row>
    <row r="266" spans="1:12" ht="10.5">
      <c r="A266" s="6" t="s">
        <v>89</v>
      </c>
      <c r="B266" s="7" t="s">
        <v>89</v>
      </c>
      <c r="C266" s="7" t="s">
        <v>263</v>
      </c>
      <c r="D266" s="8" t="s">
        <v>30</v>
      </c>
      <c r="E266" s="8">
        <v>2</v>
      </c>
      <c r="F266" s="11">
        <f>L266*1.24</f>
        <v>4836</v>
      </c>
      <c r="G266" s="86">
        <v>7</v>
      </c>
      <c r="H266" s="86">
        <v>14</v>
      </c>
      <c r="I266" s="9"/>
      <c r="J266" s="88"/>
      <c r="K266" s="44">
        <f>G266+H266+I266+J266</f>
        <v>21</v>
      </c>
      <c r="L266" s="10">
        <v>3900</v>
      </c>
    </row>
    <row r="267" spans="1:12" ht="10.5">
      <c r="A267" s="7" t="s">
        <v>89</v>
      </c>
      <c r="B267" s="7" t="s">
        <v>89</v>
      </c>
      <c r="C267" s="21" t="s">
        <v>259</v>
      </c>
      <c r="D267" s="8" t="s">
        <v>30</v>
      </c>
      <c r="E267" s="8">
        <v>3</v>
      </c>
      <c r="F267" s="11">
        <f>L267*1.24</f>
        <v>3695.2</v>
      </c>
      <c r="G267" s="86"/>
      <c r="H267" s="86">
        <v>12</v>
      </c>
      <c r="I267" s="9">
        <v>0</v>
      </c>
      <c r="J267" s="88">
        <v>0</v>
      </c>
      <c r="K267" s="44">
        <f>G267+H267+I267+J267</f>
        <v>12</v>
      </c>
      <c r="L267" s="28">
        <v>2980</v>
      </c>
    </row>
    <row r="268" spans="1:14" s="7" customFormat="1" ht="10.5">
      <c r="A268" s="6" t="s">
        <v>89</v>
      </c>
      <c r="B268" s="7" t="s">
        <v>89</v>
      </c>
      <c r="C268" s="7" t="s">
        <v>90</v>
      </c>
      <c r="D268" s="8" t="s">
        <v>26</v>
      </c>
      <c r="E268" s="27">
        <v>3</v>
      </c>
      <c r="F268" s="11">
        <f t="shared" si="27"/>
        <v>3396.98</v>
      </c>
      <c r="G268" s="86">
        <v>0</v>
      </c>
      <c r="H268" s="86">
        <v>1</v>
      </c>
      <c r="I268" s="9">
        <v>2</v>
      </c>
      <c r="J268" s="88">
        <v>2</v>
      </c>
      <c r="K268" s="44">
        <f>G268+H268+I268+J268</f>
        <v>5</v>
      </c>
      <c r="L268" s="10">
        <v>2739.5</v>
      </c>
      <c r="M268" s="158"/>
      <c r="N268" s="10"/>
    </row>
    <row r="269" spans="1:12" ht="10.5">
      <c r="A269" s="7" t="s">
        <v>89</v>
      </c>
      <c r="B269" s="7" t="s">
        <v>89</v>
      </c>
      <c r="C269" s="7" t="s">
        <v>261</v>
      </c>
      <c r="D269" s="8" t="s">
        <v>30</v>
      </c>
      <c r="E269" s="8">
        <v>2</v>
      </c>
      <c r="F269" s="11">
        <f t="shared" si="27"/>
        <v>4836</v>
      </c>
      <c r="G269" s="86"/>
      <c r="H269" s="86">
        <v>4</v>
      </c>
      <c r="I269" s="9"/>
      <c r="J269" s="88"/>
      <c r="K269" s="44">
        <f t="shared" si="28"/>
        <v>4</v>
      </c>
      <c r="L269" s="10">
        <v>3900</v>
      </c>
    </row>
    <row r="270" spans="1:14" ht="11.25" thickBot="1">
      <c r="A270" s="6" t="s">
        <v>89</v>
      </c>
      <c r="B270" s="7" t="s">
        <v>89</v>
      </c>
      <c r="C270" s="7" t="s">
        <v>188</v>
      </c>
      <c r="D270" s="8" t="s">
        <v>26</v>
      </c>
      <c r="E270" s="8">
        <v>3</v>
      </c>
      <c r="F270" s="11">
        <f t="shared" si="27"/>
        <v>3396.98</v>
      </c>
      <c r="G270" s="132">
        <v>0</v>
      </c>
      <c r="H270" s="132">
        <v>0</v>
      </c>
      <c r="I270" s="9">
        <v>0</v>
      </c>
      <c r="J270" s="132">
        <v>1</v>
      </c>
      <c r="K270" s="44">
        <f>G270+H270+I270+J270</f>
        <v>1</v>
      </c>
      <c r="L270" s="133">
        <v>2739.5</v>
      </c>
      <c r="M270" s="133"/>
      <c r="N270" s="133"/>
    </row>
    <row r="271" spans="1:14" ht="10.5">
      <c r="A271" s="12" t="s">
        <v>89</v>
      </c>
      <c r="B271" s="13"/>
      <c r="C271" s="13" t="s">
        <v>91</v>
      </c>
      <c r="D271" s="14"/>
      <c r="E271" s="14"/>
      <c r="F271" s="98"/>
      <c r="G271" s="15">
        <f>SUM(G256:G270)</f>
        <v>1315</v>
      </c>
      <c r="H271" s="32">
        <f>SUM(H256:H270)</f>
        <v>1015</v>
      </c>
      <c r="I271" s="32">
        <f>SUM(I256:I270)</f>
        <v>941</v>
      </c>
      <c r="J271" s="32">
        <f>SUM(J256:J270)</f>
        <v>929</v>
      </c>
      <c r="K271" s="45">
        <f>SUM(K256:K270)</f>
        <v>4200</v>
      </c>
      <c r="L271" s="104"/>
      <c r="M271" s="159"/>
      <c r="N271" s="16"/>
    </row>
    <row r="272" spans="1:14" ht="10.5">
      <c r="A272" s="22" t="s">
        <v>89</v>
      </c>
      <c r="B272" s="23"/>
      <c r="C272" s="23" t="s">
        <v>34</v>
      </c>
      <c r="D272" s="24"/>
      <c r="E272" s="24"/>
      <c r="F272" s="25"/>
      <c r="G272" s="49">
        <f>G271/G275</f>
        <v>0.09342142654163114</v>
      </c>
      <c r="H272" s="51">
        <f>H271/H275</f>
        <v>0.08525829483410331</v>
      </c>
      <c r="I272" s="51">
        <f>I271/I275</f>
        <v>0.08872336413350933</v>
      </c>
      <c r="J272" s="51">
        <f>J271/J275</f>
        <v>0.06739698200812537</v>
      </c>
      <c r="K272" s="50">
        <f>K271/K275</f>
        <v>0.08340946101600667</v>
      </c>
      <c r="L272" s="19"/>
      <c r="M272" s="49"/>
      <c r="N272" s="49"/>
    </row>
    <row r="273" spans="1:12" ht="10.5">
      <c r="A273" s="6" t="s">
        <v>89</v>
      </c>
      <c r="C273" s="7" t="s">
        <v>35</v>
      </c>
      <c r="H273" s="26">
        <f>G271+H271</f>
        <v>2330</v>
      </c>
      <c r="I273" s="26">
        <f>G271+H271+I271</f>
        <v>3271</v>
      </c>
      <c r="J273" s="26">
        <f>G271+H271+I271+J271</f>
        <v>4200</v>
      </c>
      <c r="L273" s="19"/>
    </row>
    <row r="274" spans="12:16" ht="11.25" thickBot="1">
      <c r="L274" s="19"/>
      <c r="P274" s="8"/>
    </row>
    <row r="275" spans="3:15" ht="13.5" thickBot="1">
      <c r="C275" s="108" t="s">
        <v>92</v>
      </c>
      <c r="D275" s="20"/>
      <c r="E275" s="20"/>
      <c r="F275" s="99"/>
      <c r="G275" s="99">
        <f>SUM(G13,G24,G45,G73,G252,G114,G124,G147,G167,G199,G94,G226,G271)</f>
        <v>14076</v>
      </c>
      <c r="H275" s="99">
        <f>SUM(H13,H24,H45,H73,H252,H114,H124,H147,H167,H199,H94,H226,H271)</f>
        <v>11905</v>
      </c>
      <c r="I275" s="99">
        <f>SUM(I13,I24,I45,I73,I252,I114,I124,I147,I167,I199,I94,I226,I271)</f>
        <v>10606</v>
      </c>
      <c r="J275" s="99">
        <f>SUM(J13,J24,J45,J73,J252,J114,J147,J167,J199,J94,J226,J271)</f>
        <v>13784</v>
      </c>
      <c r="K275" s="184">
        <f>SUM(K13,K24,K45,K73,K252,K114,K147,K167,K199,K94,K226,K271)</f>
        <v>50354</v>
      </c>
      <c r="L275" s="99">
        <f>SUM(L13,L45,L73,L252,L114,L147,L167,L199,L94,L226,L271)</f>
        <v>0</v>
      </c>
      <c r="M275" s="188"/>
      <c r="N275" s="188"/>
      <c r="O275" s="66"/>
    </row>
    <row r="276" spans="12:13" ht="10.5">
      <c r="L276" s="19"/>
      <c r="M276" s="133"/>
    </row>
    <row r="277" spans="12:16" ht="10.5">
      <c r="L277" s="19"/>
      <c r="O277" s="8"/>
      <c r="P277" s="17"/>
    </row>
    <row r="278" spans="1:16" ht="11.25" thickBot="1">
      <c r="A278" s="21"/>
      <c r="B278" s="21"/>
      <c r="C278" s="9"/>
      <c r="D278" s="9"/>
      <c r="F278" s="9"/>
      <c r="G278" s="116"/>
      <c r="J278" s="38"/>
      <c r="L278" s="84" t="s">
        <v>93</v>
      </c>
      <c r="M278" s="165"/>
      <c r="O278" s="17"/>
      <c r="P278" s="17"/>
    </row>
    <row r="279" spans="3:15" ht="11.25" thickTop="1">
      <c r="C279" s="33" t="s">
        <v>94</v>
      </c>
      <c r="D279" s="34"/>
      <c r="E279" s="34"/>
      <c r="F279" s="100"/>
      <c r="G279" s="35">
        <f>SUMIF(D3:D269,"=BTE",G3:G269)</f>
        <v>6787</v>
      </c>
      <c r="H279" s="39">
        <f>SUMIF($D3:$D269,"=BTE",H3:H269)</f>
        <v>5474</v>
      </c>
      <c r="I279" s="39">
        <f>SUMIF($D$3:$D269,"=BTE",I3:I269)</f>
        <v>5263</v>
      </c>
      <c r="J279" s="39">
        <f>SUMIF($D$3:$D269,"=BTE",J3:J269)</f>
        <v>6610</v>
      </c>
      <c r="K279" s="48">
        <f>SUMIF($D$3:$D269,"=BTE",K3:K269)</f>
        <v>24134</v>
      </c>
      <c r="L279" s="85">
        <f>J279/J$275</f>
        <v>0.4795414973882763</v>
      </c>
      <c r="M279" s="189"/>
      <c r="O279" s="17"/>
    </row>
    <row r="280" spans="3:15" ht="10.5">
      <c r="C280" s="36" t="s">
        <v>95</v>
      </c>
      <c r="G280" s="9">
        <f>SUMIF($D3:$D269,"=ITE",G3:G269)</f>
        <v>3838</v>
      </c>
      <c r="H280" s="26">
        <f>SUMIF($D3:$D269,"=ITE",H3:H269)</f>
        <v>3312</v>
      </c>
      <c r="I280" s="26">
        <f>SUMIF($D3:$D269,"=ITE",I3:I269)</f>
        <v>2582</v>
      </c>
      <c r="J280" s="26">
        <f>SUMIF($D3:$D269,"=ITE",J3:J269)</f>
        <v>3911</v>
      </c>
      <c r="K280" s="46">
        <f>SUMIF($D3:$D269,"=ITE",K3:K269)</f>
        <v>13643</v>
      </c>
      <c r="L280" s="85">
        <f>J280/J$275</f>
        <v>0.2837347649448636</v>
      </c>
      <c r="M280" s="189"/>
      <c r="O280" s="17"/>
    </row>
    <row r="281" spans="3:15" ht="10.5">
      <c r="C281" s="36" t="s">
        <v>96</v>
      </c>
      <c r="G281" s="9">
        <f>SUMIF($D3:$D269,"=kan",G3:G269)</f>
        <v>3436</v>
      </c>
      <c r="H281" s="26">
        <f>SUMIF($D3:$D269,"=kan",H3:H269)</f>
        <v>3055</v>
      </c>
      <c r="I281" s="26">
        <f>SUMIF($D3:$D269,"=kan",I3:I269)</f>
        <v>2488</v>
      </c>
      <c r="J281" s="26">
        <f>SUMIF($D3:$D269,"=kan",J3:J269)</f>
        <v>2993</v>
      </c>
      <c r="K281" s="46">
        <f>SUMIF($D3:$D269,"=kan",K3:K269)</f>
        <v>11972</v>
      </c>
      <c r="L281" s="85">
        <f>J281/J$275</f>
        <v>0.2171358096343587</v>
      </c>
      <c r="M281" s="189"/>
      <c r="O281" s="17"/>
    </row>
    <row r="282" spans="3:15" ht="10.5">
      <c r="C282" s="36" t="s">
        <v>97</v>
      </c>
      <c r="G282" s="9">
        <f>SUMIF($D3:$D269,"=KRP",G3:G269)</f>
        <v>16</v>
      </c>
      <c r="H282" s="26">
        <f>SUMIF($D3:$D269,"=KRP",H3:H269)</f>
        <v>18</v>
      </c>
      <c r="I282" s="26">
        <f>SUMIF($D3:$D269,"=KRP",I3:I269)</f>
        <v>8</v>
      </c>
      <c r="J282" s="26">
        <f>SUMIF($D3:$D269,"=KRP",J3:J269)</f>
        <v>17</v>
      </c>
      <c r="K282" s="46">
        <f>SUMIF($D3:$D269,"=KRP",K3:K269)</f>
        <v>59</v>
      </c>
      <c r="L282" s="85">
        <f>J282/J$275</f>
        <v>0.0012333139872315727</v>
      </c>
      <c r="M282" s="189"/>
      <c r="O282" s="17"/>
    </row>
    <row r="283" spans="3:13" ht="10.5">
      <c r="C283" s="36" t="s">
        <v>303</v>
      </c>
      <c r="G283" s="9">
        <f>G275-SUM(G279:G282)</f>
        <v>-1</v>
      </c>
      <c r="H283" s="26">
        <f>H275-SUM(H279:H282)</f>
        <v>46</v>
      </c>
      <c r="I283" s="26">
        <f>I275-SUM(I279:I282)</f>
        <v>265</v>
      </c>
      <c r="J283" s="26">
        <f>J275-SUM(J279:J282)</f>
        <v>253</v>
      </c>
      <c r="K283" s="46">
        <f>K275-SUM(K279:K282)</f>
        <v>546</v>
      </c>
      <c r="L283" s="85">
        <f>J283/J$275</f>
        <v>0.018354614045269876</v>
      </c>
      <c r="M283" s="189"/>
    </row>
    <row r="284" spans="3:13" ht="11.25" thickBot="1">
      <c r="C284" s="55" t="s">
        <v>99</v>
      </c>
      <c r="D284" s="56"/>
      <c r="E284" s="56"/>
      <c r="F284" s="101"/>
      <c r="G284" s="57">
        <f aca="true" t="shared" si="29" ref="G284:L284">SUM(G279:G283)</f>
        <v>14076</v>
      </c>
      <c r="H284" s="58">
        <f t="shared" si="29"/>
        <v>11905</v>
      </c>
      <c r="I284" s="58">
        <f t="shared" si="29"/>
        <v>10606</v>
      </c>
      <c r="J284" s="58">
        <f t="shared" si="29"/>
        <v>13784</v>
      </c>
      <c r="K284" s="59">
        <f t="shared" si="29"/>
        <v>50354</v>
      </c>
      <c r="L284" s="87">
        <f t="shared" si="29"/>
        <v>1.0000000000000002</v>
      </c>
      <c r="M284" s="87"/>
    </row>
    <row r="295" ht="10.5">
      <c r="L295" s="10" t="s">
        <v>100</v>
      </c>
    </row>
    <row r="296" ht="10.5">
      <c r="L296" s="10" t="s">
        <v>101</v>
      </c>
    </row>
    <row r="298" spans="1:12" ht="10.5">
      <c r="A298" s="6" t="s">
        <v>269</v>
      </c>
      <c r="C298" s="7" t="s">
        <v>130</v>
      </c>
      <c r="D298" s="7" t="s">
        <v>268</v>
      </c>
      <c r="G298" s="9">
        <v>408</v>
      </c>
      <c r="H298" s="26">
        <v>323</v>
      </c>
      <c r="I298" s="26">
        <f>SUMIF($E3:$E269,"=1",I3:I269)</f>
        <v>4957</v>
      </c>
      <c r="J298" s="26">
        <f>SUMIF($E3:$E269,"=1",J3:J269)</f>
        <v>6292</v>
      </c>
      <c r="K298" s="44">
        <f>SUMIF($E3:$E269,"=1",K3:K269)</f>
        <v>22715</v>
      </c>
      <c r="L298" s="49">
        <f>K298/K$275</f>
        <v>0.4511061683282361</v>
      </c>
    </row>
    <row r="299" spans="3:12" ht="12.75">
      <c r="C299" s="7" t="s">
        <v>131</v>
      </c>
      <c r="D299" s="173" t="s">
        <v>302</v>
      </c>
      <c r="G299" s="9">
        <v>73</v>
      </c>
      <c r="H299" s="26">
        <v>186</v>
      </c>
      <c r="I299" s="26">
        <f>SUMIF($E3:$E269,"=2",I3:I269)</f>
        <v>5317</v>
      </c>
      <c r="J299" s="26">
        <f>SUMIF($E3:$E269,"=2",J3:J269)</f>
        <v>7261</v>
      </c>
      <c r="K299" s="44">
        <f>SUMIF($E3:$E269,"=2",K3:K269)</f>
        <v>26138</v>
      </c>
      <c r="L299" s="49">
        <f>K299/K$275</f>
        <v>0.5190848790562815</v>
      </c>
    </row>
    <row r="300" spans="3:12" ht="10.5">
      <c r="C300" s="7" t="s">
        <v>132</v>
      </c>
      <c r="D300" s="8" t="s">
        <v>98</v>
      </c>
      <c r="G300" s="9">
        <v>13578</v>
      </c>
      <c r="H300" s="26">
        <v>11389</v>
      </c>
      <c r="I300" s="26">
        <f>SUMIF($E3:$E269,"=3",I3:I269)</f>
        <v>332</v>
      </c>
      <c r="J300" s="26">
        <f>SUMIF($E3:$E269,"=3",J3:J269)</f>
        <v>337</v>
      </c>
      <c r="K300" s="44">
        <f>SUMIF($E3:$E269,"=3",K3:K269)</f>
        <v>1625</v>
      </c>
      <c r="L300" s="49">
        <f>K300/K$275</f>
        <v>0.03227151765500258</v>
      </c>
    </row>
    <row r="301" spans="3:12" ht="10.5">
      <c r="C301" s="7" t="s">
        <v>102</v>
      </c>
      <c r="G301" s="174">
        <v>47</v>
      </c>
      <c r="H301" s="175">
        <v>17</v>
      </c>
      <c r="I301" s="26">
        <f>I275-SUM(I298:I300)</f>
        <v>0</v>
      </c>
      <c r="J301" s="26">
        <f>J275-SUM(J298:J300)</f>
        <v>-106</v>
      </c>
      <c r="K301" s="44">
        <f>K275-SUM(K298:K300)</f>
        <v>-124</v>
      </c>
      <c r="L301" s="49">
        <f>K301/K$275</f>
        <v>-0.002462565039520197</v>
      </c>
    </row>
    <row r="302" spans="1:14" ht="10.5">
      <c r="A302" s="1"/>
      <c r="B302" s="2"/>
      <c r="C302" s="2" t="s">
        <v>8</v>
      </c>
      <c r="D302" s="3"/>
      <c r="E302" s="3"/>
      <c r="F302" s="94"/>
      <c r="G302" s="9">
        <v>14106</v>
      </c>
      <c r="H302" s="26">
        <v>11915</v>
      </c>
      <c r="I302" s="37">
        <f>SUM(I298:I301)</f>
        <v>10606</v>
      </c>
      <c r="J302" s="37">
        <f>SUM(J298:J301)</f>
        <v>13784</v>
      </c>
      <c r="K302" s="60">
        <f>SUM(K298:K301)</f>
        <v>50354</v>
      </c>
      <c r="L302" s="105">
        <f>SUM(L298:L301)</f>
        <v>1</v>
      </c>
      <c r="M302" s="163"/>
      <c r="N302" s="129"/>
    </row>
    <row r="304" spans="3:12" ht="10.5">
      <c r="C304" s="7" t="s">
        <v>103</v>
      </c>
      <c r="F304" s="102" t="s">
        <v>104</v>
      </c>
      <c r="G304" s="9">
        <f>SUMIF($F5:$F269,"&gt;3700",G5:G269)</f>
        <v>13580</v>
      </c>
      <c r="H304" s="26">
        <f>SUMIF($F5:$F269,"&gt;3700",H5:H269)</f>
        <v>11664</v>
      </c>
      <c r="I304" s="26">
        <f>SUMIF($F5:$F269,"&gt;3700",I5:I269)</f>
        <v>10345</v>
      </c>
      <c r="J304" s="26">
        <f>SUMIF($F5:$F269,"&gt;3700",J5:J269)</f>
        <v>13564</v>
      </c>
      <c r="K304" s="44">
        <f>SUMIF($F5:$F269,"&gt;3700",K5:K269)</f>
        <v>49153</v>
      </c>
      <c r="L304" s="49">
        <f>K304/K$275</f>
        <v>0.9761488660285181</v>
      </c>
    </row>
    <row r="305" spans="3:12" ht="10.5">
      <c r="C305" s="7" t="s">
        <v>105</v>
      </c>
      <c r="G305" s="61">
        <f>G300/G275</f>
        <v>0.9646206308610401</v>
      </c>
      <c r="H305" s="61">
        <f>H300/H275</f>
        <v>0.9566568668626627</v>
      </c>
      <c r="I305" s="61">
        <f>(I298+I299)/I275</f>
        <v>0.9686969639826514</v>
      </c>
      <c r="J305" s="61">
        <f>(J298+J299)/J275</f>
        <v>0.983241439349971</v>
      </c>
      <c r="K305" s="61">
        <f>(K298+K299)/K275</f>
        <v>0.9701910473845177</v>
      </c>
      <c r="L305" s="49"/>
    </row>
    <row r="306" spans="3:11" ht="10.5">
      <c r="C306" s="7" t="s">
        <v>106</v>
      </c>
      <c r="F306" s="9"/>
      <c r="K306" s="44">
        <f>COUNT($F3:$F269)</f>
        <v>216</v>
      </c>
    </row>
    <row r="307" ht="12.75">
      <c r="F307" s="9"/>
    </row>
    <row r="308" ht="12.75"/>
    <row r="309" ht="12.75"/>
    <row r="310" ht="12.75"/>
    <row r="311" ht="12.75">
      <c r="O311" s="66"/>
    </row>
    <row r="312" spans="1:15" ht="12.75">
      <c r="A312" s="6"/>
      <c r="C312" s="64"/>
      <c r="E312" s="130"/>
      <c r="F312" s="64"/>
      <c r="G312" s="21"/>
      <c r="H312" s="62"/>
      <c r="I312" s="62"/>
      <c r="J312" s="62"/>
      <c r="K312" s="65"/>
      <c r="L312" s="64"/>
      <c r="M312" s="166"/>
      <c r="O312" s="66"/>
    </row>
    <row r="313" spans="3:15" ht="12.75">
      <c r="C313" s="64"/>
      <c r="E313" s="130"/>
      <c r="F313" s="64"/>
      <c r="G313" s="21"/>
      <c r="H313" s="62"/>
      <c r="I313" s="62"/>
      <c r="J313" s="62"/>
      <c r="K313" s="65"/>
      <c r="L313" s="64"/>
      <c r="M313" s="166"/>
      <c r="O313" s="66"/>
    </row>
    <row r="314" spans="3:15" ht="12.75">
      <c r="C314" s="64"/>
      <c r="E314" s="130"/>
      <c r="F314" s="64"/>
      <c r="G314" s="21"/>
      <c r="H314" s="62"/>
      <c r="I314" s="62"/>
      <c r="J314" s="62"/>
      <c r="K314" s="65"/>
      <c r="L314" s="64"/>
      <c r="M314" s="166"/>
      <c r="O314" s="66"/>
    </row>
    <row r="315" spans="3:15" ht="12.75">
      <c r="C315" s="64"/>
      <c r="E315" s="130"/>
      <c r="F315" s="64"/>
      <c r="G315" s="21"/>
      <c r="H315" s="62"/>
      <c r="I315" s="62"/>
      <c r="J315" s="62"/>
      <c r="K315" s="65"/>
      <c r="L315" s="64"/>
      <c r="M315" s="166"/>
      <c r="O315" s="66"/>
    </row>
    <row r="316" spans="3:15" ht="12.75">
      <c r="C316" s="64"/>
      <c r="E316" s="130"/>
      <c r="F316" s="64"/>
      <c r="G316" s="21"/>
      <c r="H316" s="62"/>
      <c r="I316" s="62"/>
      <c r="J316" s="62"/>
      <c r="K316" s="65"/>
      <c r="L316" s="64"/>
      <c r="M316" s="166"/>
      <c r="O316" s="66"/>
    </row>
    <row r="317" spans="3:15" ht="12.75">
      <c r="C317" s="64"/>
      <c r="E317" s="130"/>
      <c r="F317" s="64"/>
      <c r="G317" s="21"/>
      <c r="H317" s="62"/>
      <c r="I317" s="62"/>
      <c r="J317" s="62"/>
      <c r="K317" s="65"/>
      <c r="L317" s="64"/>
      <c r="M317" s="166"/>
      <c r="O317" s="66"/>
    </row>
    <row r="318" spans="3:17" ht="12.75">
      <c r="C318" s="64"/>
      <c r="E318" s="130"/>
      <c r="F318" s="64"/>
      <c r="G318" s="21"/>
      <c r="H318" s="62"/>
      <c r="I318" s="62"/>
      <c r="J318" s="62"/>
      <c r="K318" s="65"/>
      <c r="L318" s="64"/>
      <c r="M318" s="166"/>
      <c r="O318" s="66"/>
      <c r="Q318" s="52" t="s">
        <v>108</v>
      </c>
    </row>
    <row r="319" spans="1:17" ht="12.75">
      <c r="A319"/>
      <c r="B319"/>
      <c r="C319" s="64"/>
      <c r="D319"/>
      <c r="E319" s="130"/>
      <c r="F319" s="64"/>
      <c r="G319" s="21"/>
      <c r="H319" s="62"/>
      <c r="I319" s="62"/>
      <c r="J319" s="62"/>
      <c r="K319" s="65"/>
      <c r="L319" s="64"/>
      <c r="M319" s="166"/>
      <c r="N319"/>
      <c r="O319" s="66"/>
      <c r="P319"/>
      <c r="Q319" s="63" t="s">
        <v>110</v>
      </c>
    </row>
    <row r="320" spans="1:17" ht="12.75">
      <c r="A320"/>
      <c r="B320"/>
      <c r="C320" s="64"/>
      <c r="D320"/>
      <c r="E320" s="130"/>
      <c r="F320" s="64"/>
      <c r="G320" s="21"/>
      <c r="H320" s="62"/>
      <c r="I320" s="62"/>
      <c r="J320" s="62"/>
      <c r="K320" s="65"/>
      <c r="L320" s="64"/>
      <c r="M320" s="166"/>
      <c r="N320"/>
      <c r="O320" s="66"/>
      <c r="P320"/>
      <c r="Q320" s="53" t="s">
        <v>111</v>
      </c>
    </row>
    <row r="321" spans="1:17" ht="12.75">
      <c r="A321"/>
      <c r="B321"/>
      <c r="C321" s="64"/>
      <c r="D321"/>
      <c r="E321" s="130"/>
      <c r="F321" s="64"/>
      <c r="G321" s="21"/>
      <c r="H321" s="62"/>
      <c r="I321" s="62"/>
      <c r="J321" s="62"/>
      <c r="K321" s="65"/>
      <c r="L321" s="64"/>
      <c r="M321" s="166"/>
      <c r="N321"/>
      <c r="O321" s="66"/>
      <c r="P321"/>
      <c r="Q321" s="53" t="s">
        <v>112</v>
      </c>
    </row>
    <row r="322" spans="1:17" ht="12.75">
      <c r="A322"/>
      <c r="B322"/>
      <c r="C322" s="64"/>
      <c r="D322"/>
      <c r="E322" s="130"/>
      <c r="F322" s="64"/>
      <c r="G322" s="21"/>
      <c r="H322" s="62"/>
      <c r="I322" s="62"/>
      <c r="J322" s="62"/>
      <c r="K322" s="65"/>
      <c r="L322" s="64"/>
      <c r="M322" s="166"/>
      <c r="N322"/>
      <c r="O322" s="66"/>
      <c r="P322"/>
      <c r="Q322" s="53" t="s">
        <v>117</v>
      </c>
    </row>
    <row r="323" spans="1:17" ht="12.75">
      <c r="A323"/>
      <c r="B323"/>
      <c r="C323" s="64"/>
      <c r="D323"/>
      <c r="E323" s="130"/>
      <c r="F323" s="64"/>
      <c r="G323" s="21"/>
      <c r="H323" s="62"/>
      <c r="I323" s="62"/>
      <c r="J323" s="62"/>
      <c r="K323" s="65"/>
      <c r="L323" s="80" t="s">
        <v>107</v>
      </c>
      <c r="M323" s="166"/>
      <c r="N323"/>
      <c r="Q323" s="53" t="s">
        <v>114</v>
      </c>
    </row>
    <row r="324" spans="1:17" ht="12.75">
      <c r="A324"/>
      <c r="L324" s="81" t="s">
        <v>109</v>
      </c>
      <c r="Q324" s="53" t="s">
        <v>116</v>
      </c>
    </row>
    <row r="325" spans="1:16" ht="12.75">
      <c r="A325" s="107"/>
      <c r="C325" s="7" t="s">
        <v>5</v>
      </c>
      <c r="G325" s="30">
        <f>$G$199</f>
        <v>4481</v>
      </c>
      <c r="H325" s="40">
        <f>$H$199</f>
        <v>3513</v>
      </c>
      <c r="I325" s="40">
        <f>$I$199</f>
        <v>2912</v>
      </c>
      <c r="J325" s="40">
        <f>$J$199</f>
        <v>3737</v>
      </c>
      <c r="K325" s="47">
        <f>K$199</f>
        <v>14643</v>
      </c>
      <c r="L325" s="82">
        <f>J325/J$338</f>
        <v>0.2690231084875099</v>
      </c>
      <c r="M325" s="167"/>
      <c r="N325" s="41"/>
      <c r="O325" s="49"/>
      <c r="P325" s="49"/>
    </row>
    <row r="326" spans="1:16" ht="10.5">
      <c r="A326" s="106"/>
      <c r="C326" s="7" t="s">
        <v>4</v>
      </c>
      <c r="G326" s="30">
        <f>$G$147</f>
        <v>2142</v>
      </c>
      <c r="H326" s="40">
        <f>H$147</f>
        <v>2069</v>
      </c>
      <c r="I326" s="40">
        <f>I$147</f>
        <v>1839</v>
      </c>
      <c r="J326" s="40">
        <f>$J$147</f>
        <v>2609</v>
      </c>
      <c r="K326" s="47">
        <f>K$147</f>
        <v>8659</v>
      </c>
      <c r="L326" s="82">
        <f aca="true" t="shared" si="30" ref="L326:L338">J326/J$338</f>
        <v>0.1878194514433806</v>
      </c>
      <c r="M326" s="167"/>
      <c r="N326" s="41"/>
      <c r="O326" s="49"/>
      <c r="P326" s="49"/>
    </row>
    <row r="327" spans="1:16" ht="12.75">
      <c r="A327"/>
      <c r="C327" s="7" t="s">
        <v>113</v>
      </c>
      <c r="D327" s="7"/>
      <c r="G327" s="30">
        <f>$G$252</f>
        <v>1731</v>
      </c>
      <c r="H327" s="40">
        <f>$H$252</f>
        <v>1711</v>
      </c>
      <c r="I327" s="40">
        <f>$I$252</f>
        <v>1507</v>
      </c>
      <c r="J327" s="40">
        <f>$J$252</f>
        <v>2569</v>
      </c>
      <c r="K327" s="47">
        <f>K$252</f>
        <v>7518</v>
      </c>
      <c r="L327" s="82">
        <f t="shared" si="30"/>
        <v>0.1849398891368512</v>
      </c>
      <c r="M327" s="167"/>
      <c r="N327" s="41"/>
      <c r="O327" s="49"/>
      <c r="P327" s="49"/>
    </row>
    <row r="328" spans="1:16" ht="12.75">
      <c r="A328"/>
      <c r="C328" s="7" t="s">
        <v>6</v>
      </c>
      <c r="G328" s="30">
        <f>$G$226</f>
        <v>1436</v>
      </c>
      <c r="H328" s="30">
        <f>H$226</f>
        <v>1289</v>
      </c>
      <c r="I328" s="30">
        <f>I$226</f>
        <v>1503</v>
      </c>
      <c r="J328" s="30">
        <f>J$226</f>
        <v>1618</v>
      </c>
      <c r="K328" s="47">
        <f>K$226</f>
        <v>5846</v>
      </c>
      <c r="L328" s="82">
        <f t="shared" si="30"/>
        <v>0.11647829529911453</v>
      </c>
      <c r="M328" s="170"/>
      <c r="N328" s="170"/>
      <c r="O328" s="49"/>
      <c r="P328" s="49"/>
    </row>
    <row r="329" spans="1:16" ht="12.75">
      <c r="A329"/>
      <c r="C329" s="7" t="s">
        <v>7</v>
      </c>
      <c r="G329" s="30">
        <f>$G$271</f>
        <v>1315</v>
      </c>
      <c r="H329" s="40">
        <f>$H$271</f>
        <v>1015</v>
      </c>
      <c r="I329" s="40">
        <f>$I$271</f>
        <v>941</v>
      </c>
      <c r="J329" s="40">
        <f>$J$271</f>
        <v>929</v>
      </c>
      <c r="K329" s="47">
        <f>K$271</f>
        <v>4200</v>
      </c>
      <c r="L329" s="82">
        <f t="shared" si="30"/>
        <v>0.06687783456914549</v>
      </c>
      <c r="M329" s="167"/>
      <c r="N329" s="41"/>
      <c r="O329" s="49"/>
      <c r="P329" s="49"/>
    </row>
    <row r="330" spans="1:16" ht="12.75">
      <c r="A330"/>
      <c r="C330" s="7" t="s">
        <v>1</v>
      </c>
      <c r="G330" s="30">
        <f>$G$73</f>
        <v>1321</v>
      </c>
      <c r="H330" s="30">
        <f>$H$73</f>
        <v>1063</v>
      </c>
      <c r="I330" s="95">
        <f>I$73</f>
        <v>845</v>
      </c>
      <c r="J330" s="95">
        <f>J$73</f>
        <v>990</v>
      </c>
      <c r="K330" s="47">
        <f>K$73</f>
        <v>4219</v>
      </c>
      <c r="L330" s="82">
        <f t="shared" si="30"/>
        <v>0.07126916708660283</v>
      </c>
      <c r="M330" s="170"/>
      <c r="N330" s="170"/>
      <c r="O330" s="49"/>
      <c r="P330" s="49"/>
    </row>
    <row r="331" spans="1:16" ht="12.75">
      <c r="A331"/>
      <c r="C331" s="7" t="s">
        <v>3</v>
      </c>
      <c r="G331" s="30">
        <f>$G$114</f>
        <v>492</v>
      </c>
      <c r="H331" s="40">
        <f>$H$114</f>
        <v>455</v>
      </c>
      <c r="I331" s="40">
        <f>$I$114</f>
        <v>378</v>
      </c>
      <c r="J331" s="40">
        <f>J$114</f>
        <v>430</v>
      </c>
      <c r="K331" s="47">
        <f>K$114</f>
        <v>1755</v>
      </c>
      <c r="L331" s="82">
        <f t="shared" si="30"/>
        <v>0.03095529479519113</v>
      </c>
      <c r="M331" s="167"/>
      <c r="N331" s="41"/>
      <c r="O331" s="49"/>
      <c r="P331" s="49"/>
    </row>
    <row r="332" spans="1:16" ht="12.75">
      <c r="A332"/>
      <c r="C332" s="7" t="s">
        <v>115</v>
      </c>
      <c r="G332" s="30">
        <f>$G$94</f>
        <v>466</v>
      </c>
      <c r="H332" s="40">
        <f>$H$94</f>
        <v>516</v>
      </c>
      <c r="I332" s="40">
        <f>$I$94</f>
        <v>312</v>
      </c>
      <c r="J332" s="40">
        <f>$J$94</f>
        <v>337</v>
      </c>
      <c r="K332" s="47">
        <f>K$94</f>
        <v>1631</v>
      </c>
      <c r="L332" s="82">
        <f t="shared" si="30"/>
        <v>0.02426031243251026</v>
      </c>
      <c r="M332" s="160"/>
      <c r="N332" s="38"/>
      <c r="O332" s="49"/>
      <c r="P332" s="49"/>
    </row>
    <row r="333" spans="1:16" ht="12.75">
      <c r="A333"/>
      <c r="C333" s="7" t="s">
        <v>2</v>
      </c>
      <c r="G333" s="152">
        <f>G$45</f>
        <v>236</v>
      </c>
      <c r="H333" s="152">
        <f>H$45</f>
        <v>159</v>
      </c>
      <c r="I333" s="152">
        <f>I$45</f>
        <v>188</v>
      </c>
      <c r="J333" s="152">
        <f>J$45</f>
        <v>358</v>
      </c>
      <c r="K333" s="47">
        <f>K$45</f>
        <v>941</v>
      </c>
      <c r="L333" s="82">
        <f t="shared" si="30"/>
        <v>0.025772082643438197</v>
      </c>
      <c r="M333" s="167"/>
      <c r="N333" s="41"/>
      <c r="O333" s="49"/>
      <c r="P333" s="49"/>
    </row>
    <row r="334" spans="1:20" s="79" customFormat="1" ht="12.75">
      <c r="A334"/>
      <c r="B334" s="7"/>
      <c r="C334" s="7" t="s">
        <v>148</v>
      </c>
      <c r="D334" s="8"/>
      <c r="E334" s="8"/>
      <c r="F334" s="11"/>
      <c r="G334" s="30">
        <f>$G$167</f>
        <v>70</v>
      </c>
      <c r="H334" s="30">
        <f>$H$167</f>
        <v>115</v>
      </c>
      <c r="I334" s="30">
        <f>$I$167</f>
        <v>138</v>
      </c>
      <c r="J334" s="30">
        <f>$J$167</f>
        <v>134</v>
      </c>
      <c r="K334" s="47">
        <f>K$167</f>
        <v>457</v>
      </c>
      <c r="L334" s="82">
        <f t="shared" si="30"/>
        <v>0.009646533726873515</v>
      </c>
      <c r="M334" s="168"/>
      <c r="N334" s="95"/>
      <c r="O334" s="49"/>
      <c r="P334" s="49"/>
      <c r="Q334" s="53"/>
      <c r="R334" s="53"/>
      <c r="S334" s="53"/>
      <c r="T334" s="53"/>
    </row>
    <row r="335" spans="1:16" ht="12.75">
      <c r="A335"/>
      <c r="C335" s="21" t="s">
        <v>0</v>
      </c>
      <c r="G335" s="30">
        <f>$G$13</f>
        <v>386</v>
      </c>
      <c r="H335" s="40">
        <f>$H$13</f>
        <v>0</v>
      </c>
      <c r="I335" s="40">
        <f>$I$13</f>
        <v>0</v>
      </c>
      <c r="J335" s="26">
        <f>J$13</f>
        <v>0</v>
      </c>
      <c r="K335" s="47">
        <f>K$13</f>
        <v>386</v>
      </c>
      <c r="L335" s="82">
        <f t="shared" si="30"/>
        <v>0</v>
      </c>
      <c r="M335" s="160"/>
      <c r="N335" s="38"/>
      <c r="O335" s="49"/>
      <c r="P335" s="49"/>
    </row>
    <row r="336" spans="1:16" ht="12.75">
      <c r="A336"/>
      <c r="C336" s="7" t="s">
        <v>304</v>
      </c>
      <c r="G336" s="40">
        <f>$G$124</f>
        <v>0</v>
      </c>
      <c r="H336" s="40">
        <f>$H$124</f>
        <v>0</v>
      </c>
      <c r="I336" s="40">
        <f>$I$124</f>
        <v>17</v>
      </c>
      <c r="J336" s="40">
        <f>$J$124</f>
        <v>107</v>
      </c>
      <c r="K336" s="47">
        <f>K$124</f>
        <v>124</v>
      </c>
      <c r="L336" s="82">
        <f t="shared" si="30"/>
        <v>0.007702829169966165</v>
      </c>
      <c r="M336" s="160"/>
      <c r="N336" s="160"/>
      <c r="O336" s="49"/>
      <c r="P336" s="49"/>
    </row>
    <row r="337" spans="1:20" s="79" customFormat="1" ht="13.5" thickBot="1">
      <c r="A337"/>
      <c r="B337" s="7"/>
      <c r="C337" s="7" t="s">
        <v>310</v>
      </c>
      <c r="D337" s="8"/>
      <c r="E337" s="8"/>
      <c r="F337" s="11"/>
      <c r="G337" s="30">
        <f>$G$24</f>
        <v>0</v>
      </c>
      <c r="H337" s="30">
        <f>$H$24</f>
        <v>0</v>
      </c>
      <c r="I337" s="30">
        <f>$I$24</f>
        <v>26</v>
      </c>
      <c r="J337" s="30">
        <f>$J$24</f>
        <v>73</v>
      </c>
      <c r="K337" s="47">
        <f>K$24</f>
        <v>99</v>
      </c>
      <c r="L337" s="82">
        <f t="shared" si="30"/>
        <v>0.005255201209416169</v>
      </c>
      <c r="M337" s="168"/>
      <c r="N337" s="95"/>
      <c r="O337" s="49"/>
      <c r="P337" s="49"/>
      <c r="Q337" s="53"/>
      <c r="R337" s="53"/>
      <c r="S337" s="53"/>
      <c r="T337" s="53"/>
    </row>
    <row r="338" spans="1:20" s="67" customFormat="1" ht="13.5" thickBot="1">
      <c r="A338" s="74"/>
      <c r="B338" s="69"/>
      <c r="C338" s="69" t="s">
        <v>8</v>
      </c>
      <c r="D338" s="70"/>
      <c r="E338" s="70"/>
      <c r="F338" s="103"/>
      <c r="G338" s="154">
        <f>SUM(G325:G337)</f>
        <v>14076</v>
      </c>
      <c r="H338" s="71">
        <f>SUM(H325:H337)</f>
        <v>11905</v>
      </c>
      <c r="I338" s="71">
        <f>SUM(I325:I337)</f>
        <v>10606</v>
      </c>
      <c r="J338" s="71">
        <f>SUM(J325:J337)</f>
        <v>13891</v>
      </c>
      <c r="K338" s="72">
        <f>SUM(K325:K337)</f>
        <v>50478</v>
      </c>
      <c r="L338" s="190">
        <f t="shared" si="30"/>
        <v>1</v>
      </c>
      <c r="M338" s="169"/>
      <c r="N338" s="73"/>
      <c r="O338" s="96"/>
      <c r="P338" s="96"/>
      <c r="Q338" s="53"/>
      <c r="R338" s="53"/>
      <c r="S338" s="53"/>
      <c r="T338" s="53"/>
    </row>
    <row r="339" spans="1:20" s="79" customFormat="1" ht="10.5">
      <c r="A339" s="191"/>
      <c r="B339" s="147"/>
      <c r="C339" s="147"/>
      <c r="D339" s="148"/>
      <c r="E339" s="148"/>
      <c r="F339" s="192"/>
      <c r="H339" s="93"/>
      <c r="I339" s="93"/>
      <c r="J339" s="93"/>
      <c r="K339" s="193"/>
      <c r="L339" s="149"/>
      <c r="M339" s="194"/>
      <c r="N339" s="149"/>
      <c r="Q339" s="195"/>
      <c r="R339" s="195"/>
      <c r="S339" s="195"/>
      <c r="T339" s="195"/>
    </row>
    <row r="340" spans="1:14" s="79" customFormat="1" ht="13.5" thickBot="1">
      <c r="A340" s="147"/>
      <c r="B340" s="147"/>
      <c r="C340" s="198" t="s">
        <v>323</v>
      </c>
      <c r="D340" s="148"/>
      <c r="E340" s="148"/>
      <c r="F340" s="192"/>
      <c r="H340" s="93"/>
      <c r="I340" s="93"/>
      <c r="J340" s="93"/>
      <c r="K340" s="193"/>
      <c r="L340" s="149"/>
      <c r="M340" s="194"/>
      <c r="N340" s="149"/>
    </row>
    <row r="341" spans="1:14" ht="13.5" thickTop="1">
      <c r="A341" s="33" t="s">
        <v>36</v>
      </c>
      <c r="B341" s="200"/>
      <c r="C341" s="201" t="s">
        <v>326</v>
      </c>
      <c r="D341" s="34"/>
      <c r="E341" s="202"/>
      <c r="F341" s="100">
        <f>L341*1.24</f>
        <v>0</v>
      </c>
      <c r="G341" s="35"/>
      <c r="H341" s="39"/>
      <c r="I341" s="39"/>
      <c r="J341" s="39">
        <v>65</v>
      </c>
      <c r="K341" s="203">
        <f>G341+H341+I341+J341</f>
        <v>65</v>
      </c>
      <c r="L341" s="204"/>
      <c r="M341" s="205"/>
      <c r="N341" s="206"/>
    </row>
    <row r="342" spans="1:14" ht="12.75">
      <c r="A342" s="36" t="s">
        <v>36</v>
      </c>
      <c r="C342" s="199" t="s">
        <v>325</v>
      </c>
      <c r="E342" s="178"/>
      <c r="F342" s="11">
        <f>L342*1.24</f>
        <v>0</v>
      </c>
      <c r="J342" s="26">
        <v>29</v>
      </c>
      <c r="K342" s="44">
        <f>G342+H342+I342+J342</f>
        <v>29</v>
      </c>
      <c r="N342" s="207"/>
    </row>
    <row r="343" spans="1:14" ht="10.5">
      <c r="A343" s="36" t="s">
        <v>36</v>
      </c>
      <c r="C343" s="7" t="s">
        <v>324</v>
      </c>
      <c r="E343" s="178"/>
      <c r="F343" s="11">
        <f>L343*1.24</f>
        <v>0</v>
      </c>
      <c r="J343" s="26">
        <v>5</v>
      </c>
      <c r="K343" s="44">
        <f>G343+H343+I343+J343</f>
        <v>5</v>
      </c>
      <c r="N343" s="207"/>
    </row>
    <row r="344" spans="1:14" ht="10.5">
      <c r="A344" s="36"/>
      <c r="E344" s="178"/>
      <c r="N344" s="207"/>
    </row>
    <row r="345" spans="1:14" ht="10.5">
      <c r="A345" s="36" t="s">
        <v>37</v>
      </c>
      <c r="B345" s="7" t="s">
        <v>45</v>
      </c>
      <c r="C345" s="7" t="s">
        <v>201</v>
      </c>
      <c r="F345" s="11">
        <f>L345*1.24</f>
        <v>3100</v>
      </c>
      <c r="G345" s="9">
        <v>23</v>
      </c>
      <c r="H345" s="26">
        <v>7</v>
      </c>
      <c r="I345" s="26">
        <v>8</v>
      </c>
      <c r="J345" s="26">
        <v>7</v>
      </c>
      <c r="K345" s="44">
        <f>G345+H345+I345+J345</f>
        <v>45</v>
      </c>
      <c r="L345" s="10">
        <v>2500</v>
      </c>
      <c r="N345" s="207"/>
    </row>
    <row r="346" spans="1:14" ht="11.25" thickBot="1">
      <c r="A346" s="208"/>
      <c r="B346" s="209"/>
      <c r="C346" s="209"/>
      <c r="D346" s="210"/>
      <c r="E346" s="211"/>
      <c r="F346" s="212"/>
      <c r="G346" s="213"/>
      <c r="H346" s="214"/>
      <c r="I346" s="214"/>
      <c r="J346" s="214"/>
      <c r="K346" s="215"/>
      <c r="L346" s="216"/>
      <c r="M346" s="217"/>
      <c r="N346" s="218"/>
    </row>
    <row r="347" spans="1:20" s="195" customFormat="1" ht="13.5" thickTop="1">
      <c r="A347" s="196"/>
      <c r="B347" s="147"/>
      <c r="C347" s="147"/>
      <c r="D347" s="148"/>
      <c r="E347" s="148"/>
      <c r="F347" s="192"/>
      <c r="G347" s="79"/>
      <c r="H347" s="93"/>
      <c r="I347" s="93"/>
      <c r="J347" s="93"/>
      <c r="K347" s="193"/>
      <c r="L347" s="149"/>
      <c r="M347" s="194"/>
      <c r="N347" s="149"/>
      <c r="O347" s="197"/>
      <c r="P347" s="197"/>
      <c r="Q347" s="79"/>
      <c r="R347" s="79"/>
      <c r="S347" s="79"/>
      <c r="T347" s="79"/>
    </row>
    <row r="348" spans="1:16" ht="12.75">
      <c r="A348" s="75" t="s">
        <v>118</v>
      </c>
      <c r="B348" s="2"/>
      <c r="C348" s="76"/>
      <c r="D348" s="77"/>
      <c r="E348" s="114" t="s">
        <v>18</v>
      </c>
      <c r="F348" s="112" t="s">
        <v>13</v>
      </c>
      <c r="G348" s="4"/>
      <c r="H348" s="78"/>
      <c r="I348" s="78"/>
      <c r="J348" s="37"/>
      <c r="K348" s="60"/>
      <c r="L348" s="5"/>
      <c r="M348" s="163"/>
      <c r="N348" s="4"/>
      <c r="O348" s="4"/>
      <c r="P348" s="4"/>
    </row>
    <row r="349" spans="1:14" ht="12.75">
      <c r="A349" s="68"/>
      <c r="C349" s="64" t="s">
        <v>338</v>
      </c>
      <c r="D349"/>
      <c r="E349" s="125" t="s">
        <v>21</v>
      </c>
      <c r="F349" s="123" t="s">
        <v>20</v>
      </c>
      <c r="G349" s="21"/>
      <c r="H349" s="38"/>
      <c r="I349" s="38"/>
      <c r="L349" s="9"/>
      <c r="N349" s="9"/>
    </row>
    <row r="350" spans="3:14" ht="12.75">
      <c r="C350" s="64"/>
      <c r="D350"/>
      <c r="E350" s="131" t="s">
        <v>327</v>
      </c>
      <c r="F350" s="42" t="s">
        <v>119</v>
      </c>
      <c r="G350" s="21"/>
      <c r="H350" s="38"/>
      <c r="I350" s="38"/>
      <c r="J350" s="38"/>
      <c r="L350" s="9"/>
      <c r="N350" s="9"/>
    </row>
    <row r="351" spans="1:14" ht="10.5">
      <c r="A351" s="1" t="s">
        <v>9</v>
      </c>
      <c r="B351" s="2" t="s">
        <v>10</v>
      </c>
      <c r="C351" s="2" t="s">
        <v>11</v>
      </c>
      <c r="D351" s="3" t="s">
        <v>12</v>
      </c>
      <c r="E351" s="3" t="s">
        <v>149</v>
      </c>
      <c r="F351" s="94"/>
      <c r="G351" s="113" t="s">
        <v>14</v>
      </c>
      <c r="H351" s="113" t="s">
        <v>15</v>
      </c>
      <c r="I351" s="113" t="s">
        <v>16</v>
      </c>
      <c r="J351" s="113" t="s">
        <v>17</v>
      </c>
      <c r="K351" s="114" t="s">
        <v>18</v>
      </c>
      <c r="L351" s="115"/>
      <c r="M351" s="163"/>
      <c r="N351" s="5"/>
    </row>
    <row r="352" spans="1:14" ht="10.5">
      <c r="A352" s="120"/>
      <c r="B352" s="121"/>
      <c r="C352" s="121"/>
      <c r="D352" s="122"/>
      <c r="E352" s="122"/>
      <c r="F352" s="123"/>
      <c r="G352" s="124" t="s">
        <v>21</v>
      </c>
      <c r="H352" s="124" t="s">
        <v>21</v>
      </c>
      <c r="I352" s="124" t="s">
        <v>21</v>
      </c>
      <c r="J352" s="124" t="s">
        <v>21</v>
      </c>
      <c r="K352" s="125" t="s">
        <v>21</v>
      </c>
      <c r="L352" s="126"/>
      <c r="M352" s="162"/>
      <c r="N352" s="43"/>
    </row>
    <row r="353" spans="1:11" ht="10.5">
      <c r="A353" s="6" t="s">
        <v>69</v>
      </c>
      <c r="B353" s="7" t="s">
        <v>69</v>
      </c>
      <c r="C353" s="7" t="s">
        <v>175</v>
      </c>
      <c r="D353" s="8" t="s">
        <v>28</v>
      </c>
      <c r="E353" s="8">
        <v>2</v>
      </c>
      <c r="F353" s="11">
        <f aca="true" t="shared" si="31" ref="F353:F362">L353*1.24</f>
        <v>0</v>
      </c>
      <c r="G353" s="9">
        <v>1480</v>
      </c>
      <c r="H353" s="26">
        <v>1289</v>
      </c>
      <c r="I353" s="9">
        <v>741</v>
      </c>
      <c r="J353" s="26">
        <v>943</v>
      </c>
      <c r="K353" s="44">
        <f aca="true" t="shared" si="32" ref="K353:K362">G353+H353+I353+J353</f>
        <v>4453</v>
      </c>
    </row>
    <row r="354" spans="1:11" ht="10.5">
      <c r="A354" s="6" t="s">
        <v>69</v>
      </c>
      <c r="B354" s="7" t="s">
        <v>69</v>
      </c>
      <c r="C354" s="7" t="s">
        <v>128</v>
      </c>
      <c r="D354" s="8" t="s">
        <v>28</v>
      </c>
      <c r="E354" s="27">
        <v>2</v>
      </c>
      <c r="F354" s="11">
        <f t="shared" si="31"/>
        <v>0</v>
      </c>
      <c r="G354" s="9">
        <v>662</v>
      </c>
      <c r="H354" s="26">
        <v>536</v>
      </c>
      <c r="I354" s="9">
        <v>248</v>
      </c>
      <c r="J354" s="26">
        <v>265</v>
      </c>
      <c r="K354" s="44">
        <f t="shared" si="32"/>
        <v>1711</v>
      </c>
    </row>
    <row r="355" spans="1:11" ht="10.5">
      <c r="A355" s="6" t="s">
        <v>144</v>
      </c>
      <c r="B355" s="7" t="s">
        <v>63</v>
      </c>
      <c r="C355" s="7" t="s">
        <v>167</v>
      </c>
      <c r="D355" s="8" t="s">
        <v>26</v>
      </c>
      <c r="E355" s="27">
        <v>1</v>
      </c>
      <c r="F355" s="11">
        <f t="shared" si="31"/>
        <v>0</v>
      </c>
      <c r="G355" s="9">
        <v>276</v>
      </c>
      <c r="H355" s="26">
        <v>412</v>
      </c>
      <c r="I355" s="26">
        <v>409</v>
      </c>
      <c r="J355" s="26">
        <v>564</v>
      </c>
      <c r="K355" s="44">
        <f t="shared" si="32"/>
        <v>1661</v>
      </c>
    </row>
    <row r="356" spans="1:11" ht="10.5">
      <c r="A356" s="6" t="s">
        <v>37</v>
      </c>
      <c r="B356" s="7" t="s">
        <v>85</v>
      </c>
      <c r="C356" s="7" t="s">
        <v>203</v>
      </c>
      <c r="D356" s="8" t="s">
        <v>26</v>
      </c>
      <c r="E356" s="27">
        <v>1</v>
      </c>
      <c r="F356" s="11">
        <f t="shared" si="31"/>
        <v>0</v>
      </c>
      <c r="G356" s="9">
        <v>567</v>
      </c>
      <c r="H356" s="26">
        <v>436</v>
      </c>
      <c r="I356" s="26">
        <v>252</v>
      </c>
      <c r="J356" s="21">
        <v>402</v>
      </c>
      <c r="K356" s="44">
        <f t="shared" si="32"/>
        <v>1657</v>
      </c>
    </row>
    <row r="357" spans="1:11" ht="10.5">
      <c r="A357" s="6" t="s">
        <v>69</v>
      </c>
      <c r="B357" s="7" t="s">
        <v>69</v>
      </c>
      <c r="C357" s="7" t="s">
        <v>151</v>
      </c>
      <c r="D357" s="8" t="s">
        <v>26</v>
      </c>
      <c r="E357" s="27">
        <v>1</v>
      </c>
      <c r="F357" s="11">
        <f t="shared" si="31"/>
        <v>0</v>
      </c>
      <c r="G357" s="9">
        <v>656</v>
      </c>
      <c r="H357" s="26">
        <v>372</v>
      </c>
      <c r="I357" s="9">
        <v>317</v>
      </c>
      <c r="J357" s="26">
        <v>257</v>
      </c>
      <c r="K357" s="44">
        <f t="shared" si="32"/>
        <v>1602</v>
      </c>
    </row>
    <row r="358" spans="1:11" ht="10.5">
      <c r="A358" s="6" t="s">
        <v>37</v>
      </c>
      <c r="B358" s="7" t="s">
        <v>85</v>
      </c>
      <c r="C358" s="7" t="s">
        <v>161</v>
      </c>
      <c r="D358" s="8" t="s">
        <v>26</v>
      </c>
      <c r="E358" s="27">
        <v>1</v>
      </c>
      <c r="F358" s="11">
        <f t="shared" si="31"/>
        <v>0</v>
      </c>
      <c r="G358" s="9">
        <v>288</v>
      </c>
      <c r="H358" s="26">
        <v>380</v>
      </c>
      <c r="I358" s="26">
        <v>312</v>
      </c>
      <c r="J358" s="21">
        <v>400</v>
      </c>
      <c r="K358" s="44">
        <f t="shared" si="32"/>
        <v>1380</v>
      </c>
    </row>
    <row r="359" spans="1:11" ht="10.5">
      <c r="A359" s="6" t="s">
        <v>144</v>
      </c>
      <c r="B359" s="7" t="s">
        <v>63</v>
      </c>
      <c r="C359" s="7" t="s">
        <v>168</v>
      </c>
      <c r="D359" s="8" t="s">
        <v>30</v>
      </c>
      <c r="E359" s="27">
        <v>2</v>
      </c>
      <c r="F359" s="11">
        <f t="shared" si="31"/>
        <v>0</v>
      </c>
      <c r="G359" s="9">
        <v>297</v>
      </c>
      <c r="H359" s="26">
        <v>321</v>
      </c>
      <c r="I359" s="26">
        <v>306</v>
      </c>
      <c r="J359" s="21">
        <v>446</v>
      </c>
      <c r="K359" s="44">
        <f t="shared" si="32"/>
        <v>1370</v>
      </c>
    </row>
    <row r="360" spans="1:11" ht="10.5">
      <c r="A360" s="6" t="s">
        <v>89</v>
      </c>
      <c r="B360" s="7" t="s">
        <v>89</v>
      </c>
      <c r="C360" s="7" t="s">
        <v>257</v>
      </c>
      <c r="D360" s="8" t="s">
        <v>30</v>
      </c>
      <c r="E360" s="27">
        <v>2</v>
      </c>
      <c r="F360" s="11">
        <f t="shared" si="31"/>
        <v>0</v>
      </c>
      <c r="G360" s="9">
        <v>594</v>
      </c>
      <c r="H360" s="26">
        <v>338</v>
      </c>
      <c r="I360" s="26">
        <v>155</v>
      </c>
      <c r="J360" s="21">
        <v>91</v>
      </c>
      <c r="K360" s="44">
        <f t="shared" si="32"/>
        <v>1178</v>
      </c>
    </row>
    <row r="361" spans="1:11" ht="10.5">
      <c r="A361" s="6" t="s">
        <v>69</v>
      </c>
      <c r="B361" s="7" t="s">
        <v>69</v>
      </c>
      <c r="C361" s="7" t="s">
        <v>172</v>
      </c>
      <c r="D361" s="8" t="s">
        <v>26</v>
      </c>
      <c r="E361" s="27">
        <v>1</v>
      </c>
      <c r="F361" s="11">
        <f t="shared" si="31"/>
        <v>0</v>
      </c>
      <c r="G361" s="9">
        <v>344</v>
      </c>
      <c r="H361" s="26">
        <v>243</v>
      </c>
      <c r="I361" s="26">
        <v>235</v>
      </c>
      <c r="J361" s="21">
        <v>216</v>
      </c>
      <c r="K361" s="44">
        <f t="shared" si="32"/>
        <v>1038</v>
      </c>
    </row>
    <row r="362" spans="1:11" ht="10.5">
      <c r="A362" s="6" t="s">
        <v>69</v>
      </c>
      <c r="B362" s="7" t="s">
        <v>69</v>
      </c>
      <c r="C362" s="7" t="s">
        <v>70</v>
      </c>
      <c r="D362" s="8" t="s">
        <v>26</v>
      </c>
      <c r="E362" s="27">
        <v>1</v>
      </c>
      <c r="F362" s="11">
        <f t="shared" si="31"/>
        <v>0</v>
      </c>
      <c r="G362" s="9">
        <v>384</v>
      </c>
      <c r="H362" s="26">
        <v>184</v>
      </c>
      <c r="I362" s="26">
        <v>243</v>
      </c>
      <c r="J362" s="21">
        <v>215</v>
      </c>
      <c r="K362" s="44">
        <f t="shared" si="32"/>
        <v>1026</v>
      </c>
    </row>
    <row r="363" spans="3:14" ht="10.5">
      <c r="C363" s="7" t="s">
        <v>8</v>
      </c>
      <c r="E363" s="27"/>
      <c r="J363" s="21"/>
      <c r="K363" s="60">
        <f>SUM(K353:K362)</f>
        <v>17076</v>
      </c>
      <c r="L363" s="163"/>
      <c r="M363" s="163"/>
      <c r="N363" s="163"/>
    </row>
    <row r="364" spans="5:10" ht="10.5">
      <c r="E364" s="27"/>
      <c r="J364" s="21"/>
    </row>
    <row r="365" spans="5:10" ht="10.5">
      <c r="E365" s="27"/>
      <c r="J365" s="21"/>
    </row>
    <row r="366" spans="8:16" ht="10.5">
      <c r="H366" s="9"/>
      <c r="J366" s="230"/>
      <c r="P366" s="26"/>
    </row>
  </sheetData>
  <printOptions gridLines="1" horizontalCentered="1"/>
  <pageMargins left="0.33" right="0.2362204724409449" top="0.54" bottom="0.48" header="0.34" footer="0.27"/>
  <pageSetup fitToHeight="0" fitToWidth="1" orientation="portrait" paperSize="9" r:id="rId2"/>
  <headerFooter alignWithMargins="0">
    <oddHeader>&amp;C&amp;13Høreapparater fakturert RTV hele 2003, med kostnader    &amp;R&amp;8 30.01.2004 OA</oddHeader>
    <oddFooter>&amp;CSide &amp;P av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59">
      <selection activeCell="O35" sqref="O35:O41"/>
    </sheetView>
  </sheetViews>
  <sheetFormatPr defaultColWidth="11.421875" defaultRowHeight="12.75"/>
  <cols>
    <col min="1" max="1" width="16.421875" style="0" customWidth="1"/>
    <col min="2" max="3" width="9.140625" style="21" customWidth="1"/>
    <col min="4" max="5" width="9.140625" style="0" customWidth="1"/>
    <col min="6" max="6" width="8.57421875" style="0" customWidth="1"/>
    <col min="7" max="16384" width="9.140625" style="0" customWidth="1"/>
  </cols>
  <sheetData>
    <row r="1" spans="1:10" s="222" customFormat="1" ht="12.75">
      <c r="A1" s="219"/>
      <c r="B1" s="220" t="s">
        <v>328</v>
      </c>
      <c r="C1" s="220" t="s">
        <v>329</v>
      </c>
      <c r="D1" s="220" t="s">
        <v>330</v>
      </c>
      <c r="E1" s="221">
        <v>1998</v>
      </c>
      <c r="F1" s="221">
        <v>1999</v>
      </c>
      <c r="G1" s="219">
        <v>2000</v>
      </c>
      <c r="H1" s="219">
        <v>2001</v>
      </c>
      <c r="I1" s="219">
        <v>2002</v>
      </c>
      <c r="J1" s="222">
        <v>2003</v>
      </c>
    </row>
    <row r="2" spans="1:10" ht="12.75">
      <c r="A2" s="223" t="s">
        <v>0</v>
      </c>
      <c r="B2" s="224">
        <v>0</v>
      </c>
      <c r="C2" s="224">
        <v>200</v>
      </c>
      <c r="D2" s="223">
        <v>470</v>
      </c>
      <c r="E2" s="223">
        <v>626</v>
      </c>
      <c r="F2" s="224">
        <v>1529</v>
      </c>
      <c r="G2" s="224">
        <v>2994</v>
      </c>
      <c r="H2" s="224">
        <v>3383</v>
      </c>
      <c r="I2" s="224">
        <v>2143</v>
      </c>
      <c r="J2" s="224">
        <v>386</v>
      </c>
    </row>
    <row r="3" spans="1:10" ht="12.75">
      <c r="A3" s="223" t="s">
        <v>1</v>
      </c>
      <c r="B3" s="224">
        <v>2627</v>
      </c>
      <c r="C3" s="224">
        <v>2648</v>
      </c>
      <c r="D3" s="223">
        <v>2193</v>
      </c>
      <c r="E3" s="223">
        <v>2228</v>
      </c>
      <c r="F3" s="224">
        <v>2158</v>
      </c>
      <c r="G3" s="224">
        <v>2955</v>
      </c>
      <c r="H3" s="224">
        <v>3518</v>
      </c>
      <c r="I3" s="224">
        <v>4110</v>
      </c>
      <c r="J3" s="224">
        <v>4190</v>
      </c>
    </row>
    <row r="4" spans="1:10" ht="12.75">
      <c r="A4" s="223" t="s">
        <v>2</v>
      </c>
      <c r="B4" s="224">
        <v>2128</v>
      </c>
      <c r="C4" s="224">
        <v>2234</v>
      </c>
      <c r="D4" s="223">
        <v>1556</v>
      </c>
      <c r="E4" s="223">
        <v>1532</v>
      </c>
      <c r="F4" s="224">
        <v>1470</v>
      </c>
      <c r="G4" s="224">
        <v>1324</v>
      </c>
      <c r="H4" s="224">
        <v>992</v>
      </c>
      <c r="I4" s="224">
        <v>880</v>
      </c>
      <c r="J4" s="224">
        <v>941</v>
      </c>
    </row>
    <row r="5" spans="1:10" ht="12.75">
      <c r="A5" s="223" t="s">
        <v>3</v>
      </c>
      <c r="B5" s="224">
        <v>794</v>
      </c>
      <c r="C5" s="224">
        <v>395</v>
      </c>
      <c r="D5" s="223">
        <v>353</v>
      </c>
      <c r="E5" s="223">
        <v>1130</v>
      </c>
      <c r="F5" s="224">
        <v>1501</v>
      </c>
      <c r="G5" s="224">
        <v>1672</v>
      </c>
      <c r="H5" s="224">
        <v>2378</v>
      </c>
      <c r="I5" s="224">
        <v>1737</v>
      </c>
      <c r="J5" s="224">
        <v>1755</v>
      </c>
    </row>
    <row r="6" spans="1:10" ht="12.75">
      <c r="A6" s="223" t="s">
        <v>4</v>
      </c>
      <c r="B6" s="224">
        <v>5077</v>
      </c>
      <c r="C6" s="224">
        <v>5298</v>
      </c>
      <c r="D6" s="223">
        <v>9329</v>
      </c>
      <c r="E6" s="223">
        <v>11886</v>
      </c>
      <c r="F6" s="224">
        <v>12780</v>
      </c>
      <c r="G6" s="224">
        <v>14000</v>
      </c>
      <c r="H6" s="224">
        <v>9936</v>
      </c>
      <c r="I6" s="224">
        <v>8458</v>
      </c>
      <c r="J6" s="224">
        <v>8659</v>
      </c>
    </row>
    <row r="7" spans="1:10" ht="12.75">
      <c r="A7" s="223" t="s">
        <v>5</v>
      </c>
      <c r="B7" s="224">
        <v>5535</v>
      </c>
      <c r="C7" s="224">
        <v>5032</v>
      </c>
      <c r="D7" s="223">
        <v>5359</v>
      </c>
      <c r="E7" s="223">
        <v>9368</v>
      </c>
      <c r="F7" s="225">
        <v>10584</v>
      </c>
      <c r="G7" s="223">
        <v>10346</v>
      </c>
      <c r="H7" s="224">
        <v>9345</v>
      </c>
      <c r="I7" s="224">
        <v>14962</v>
      </c>
      <c r="J7" s="224">
        <v>14643</v>
      </c>
    </row>
    <row r="8" spans="1:10" ht="12.75">
      <c r="A8" s="223" t="s">
        <v>331</v>
      </c>
      <c r="B8" s="224">
        <v>3920</v>
      </c>
      <c r="C8" s="224">
        <v>4120</v>
      </c>
      <c r="D8" s="223">
        <v>2912</v>
      </c>
      <c r="E8" s="223">
        <v>2230</v>
      </c>
      <c r="F8" s="224">
        <v>1921</v>
      </c>
      <c r="G8" s="223">
        <v>3955</v>
      </c>
      <c r="H8" s="224">
        <v>2737</v>
      </c>
      <c r="I8" s="224">
        <v>1431</v>
      </c>
      <c r="J8" s="224">
        <v>1631</v>
      </c>
    </row>
    <row r="9" spans="1:10" ht="12.75">
      <c r="A9" s="223" t="s">
        <v>6</v>
      </c>
      <c r="B9" s="224">
        <v>2550</v>
      </c>
      <c r="C9" s="224">
        <v>2213</v>
      </c>
      <c r="D9" s="223">
        <v>1731</v>
      </c>
      <c r="E9" s="223">
        <v>2179</v>
      </c>
      <c r="F9" s="224">
        <v>2655</v>
      </c>
      <c r="G9" s="224">
        <v>3630</v>
      </c>
      <c r="H9" s="224">
        <v>4668</v>
      </c>
      <c r="I9" s="224">
        <v>4981</v>
      </c>
      <c r="J9" s="224">
        <v>5846</v>
      </c>
    </row>
    <row r="10" spans="1:10" ht="12.75">
      <c r="A10" s="223" t="s">
        <v>332</v>
      </c>
      <c r="B10" s="224">
        <v>10313</v>
      </c>
      <c r="C10" s="224">
        <v>7526</v>
      </c>
      <c r="D10" s="223">
        <v>5870</v>
      </c>
      <c r="E10" s="223">
        <v>3831</v>
      </c>
      <c r="F10" s="224">
        <v>4879</v>
      </c>
      <c r="G10" s="224">
        <v>5252</v>
      </c>
      <c r="H10" s="224">
        <v>5966</v>
      </c>
      <c r="I10" s="224">
        <v>5911</v>
      </c>
      <c r="J10" s="224">
        <v>7518</v>
      </c>
    </row>
    <row r="11" spans="1:10" ht="12.75">
      <c r="A11" s="223" t="s">
        <v>7</v>
      </c>
      <c r="B11" s="224">
        <v>361</v>
      </c>
      <c r="C11" s="224">
        <v>3030</v>
      </c>
      <c r="D11" s="223">
        <v>4962</v>
      </c>
      <c r="E11" s="223">
        <v>4768</v>
      </c>
      <c r="F11" s="223">
        <v>4191</v>
      </c>
      <c r="G11" s="223">
        <v>3955</v>
      </c>
      <c r="H11" s="224">
        <v>6137</v>
      </c>
      <c r="I11" s="224">
        <v>4991</v>
      </c>
      <c r="J11" s="224">
        <v>4200</v>
      </c>
    </row>
    <row r="12" spans="1:10" ht="13.5" thickBot="1">
      <c r="A12" s="223" t="s">
        <v>333</v>
      </c>
      <c r="B12" s="224">
        <f>B16+B17</f>
        <v>608</v>
      </c>
      <c r="C12" s="224">
        <f>C16+C17</f>
        <v>256</v>
      </c>
      <c r="D12" s="223">
        <v>0</v>
      </c>
      <c r="E12" s="225">
        <v>0</v>
      </c>
      <c r="F12" s="224">
        <v>0</v>
      </c>
      <c r="G12" s="226">
        <v>0</v>
      </c>
      <c r="H12" s="224">
        <v>232</v>
      </c>
      <c r="I12" s="224">
        <v>293</v>
      </c>
      <c r="J12" s="224">
        <f>457+124+99</f>
        <v>680</v>
      </c>
    </row>
    <row r="13" spans="1:10" ht="12.75">
      <c r="A13" s="227" t="s">
        <v>8</v>
      </c>
      <c r="B13" s="227">
        <v>33913</v>
      </c>
      <c r="C13" s="227">
        <v>32952</v>
      </c>
      <c r="D13" s="227">
        <v>34735</v>
      </c>
      <c r="E13" s="227">
        <f aca="true" t="shared" si="0" ref="E13:J13">SUM(E2:E12)</f>
        <v>39778</v>
      </c>
      <c r="F13" s="227">
        <f t="shared" si="0"/>
        <v>43668</v>
      </c>
      <c r="G13" s="227">
        <f t="shared" si="0"/>
        <v>50083</v>
      </c>
      <c r="H13" s="227">
        <f t="shared" si="0"/>
        <v>49292</v>
      </c>
      <c r="I13" s="227">
        <f t="shared" si="0"/>
        <v>49897</v>
      </c>
      <c r="J13" s="227">
        <f t="shared" si="0"/>
        <v>50449</v>
      </c>
    </row>
    <row r="14" spans="1:9" s="21" customFormat="1" ht="12.75">
      <c r="A14" s="224"/>
      <c r="B14" s="225"/>
      <c r="C14" s="224"/>
      <c r="D14" s="224"/>
      <c r="E14" s="224"/>
      <c r="F14" s="224"/>
      <c r="G14" s="224"/>
      <c r="H14" s="224"/>
      <c r="I14" s="224"/>
    </row>
    <row r="15" spans="1:9" s="21" customFormat="1" ht="12.75">
      <c r="A15" s="224" t="s">
        <v>334</v>
      </c>
      <c r="B15" s="224"/>
      <c r="C15" s="224"/>
      <c r="D15" s="224"/>
      <c r="E15" s="224"/>
      <c r="F15" s="224"/>
      <c r="G15" s="224"/>
      <c r="H15" s="224"/>
      <c r="I15" s="224"/>
    </row>
    <row r="16" spans="1:9" s="21" customFormat="1" ht="12.75">
      <c r="A16" s="224" t="s">
        <v>335</v>
      </c>
      <c r="B16" s="224">
        <v>232</v>
      </c>
      <c r="C16" s="224">
        <v>208</v>
      </c>
      <c r="D16" s="224"/>
      <c r="E16" s="224"/>
      <c r="F16" s="224"/>
      <c r="G16" s="224"/>
      <c r="H16" s="224"/>
      <c r="I16" s="224"/>
    </row>
    <row r="17" spans="1:9" s="21" customFormat="1" ht="12.75">
      <c r="A17" s="223" t="s">
        <v>336</v>
      </c>
      <c r="B17" s="224">
        <v>376</v>
      </c>
      <c r="C17" s="224">
        <v>48</v>
      </c>
      <c r="D17" s="224"/>
      <c r="E17" s="224"/>
      <c r="F17" s="224"/>
      <c r="G17" s="224"/>
      <c r="H17" s="224"/>
      <c r="I17" s="224"/>
    </row>
    <row r="18" spans="1:9" s="21" customFormat="1" ht="12.75">
      <c r="A18" s="21" t="s">
        <v>148</v>
      </c>
      <c r="H18" s="224">
        <v>232</v>
      </c>
      <c r="I18" s="224">
        <v>293</v>
      </c>
    </row>
    <row r="19" s="21" customFormat="1" ht="10.5"/>
    <row r="20" spans="2:3" s="228" customFormat="1" ht="12.75">
      <c r="B20" s="229"/>
      <c r="C20" s="229"/>
    </row>
    <row r="21" spans="2:3" s="228" customFormat="1" ht="12.75">
      <c r="B21" s="229"/>
      <c r="C21" s="229"/>
    </row>
    <row r="22" spans="2:3" s="228" customFormat="1" ht="12.75">
      <c r="B22" s="229"/>
      <c r="C22" s="229"/>
    </row>
    <row r="23" spans="2:3" s="228" customFormat="1" ht="12.75">
      <c r="B23" s="229"/>
      <c r="C23" s="229"/>
    </row>
    <row r="24" spans="2:3" s="228" customFormat="1" ht="12.75">
      <c r="B24" s="229"/>
      <c r="C24" s="229"/>
    </row>
    <row r="25" spans="2:3" s="228" customFormat="1" ht="12.75">
      <c r="B25" s="229"/>
      <c r="C25" s="229"/>
    </row>
    <row r="26" spans="2:3" s="228" customFormat="1" ht="12.75">
      <c r="B26" s="229"/>
      <c r="C26" s="229"/>
    </row>
    <row r="27" spans="2:3" s="228" customFormat="1" ht="12.75">
      <c r="B27" s="229"/>
      <c r="C27" s="229"/>
    </row>
    <row r="28" spans="2:3" s="228" customFormat="1" ht="12.75">
      <c r="B28" s="229"/>
      <c r="C28" s="229"/>
    </row>
    <row r="29" spans="2:3" s="228" customFormat="1" ht="12.75">
      <c r="B29" s="229"/>
      <c r="C29" s="229"/>
    </row>
    <row r="30" spans="2:3" s="228" customFormat="1" ht="12.75">
      <c r="B30" s="229"/>
      <c r="C30" s="229"/>
    </row>
    <row r="31" spans="2:3" s="228" customFormat="1" ht="12.75">
      <c r="B31" s="229"/>
      <c r="C31" s="229"/>
    </row>
    <row r="32" spans="2:3" s="228" customFormat="1" ht="12.75">
      <c r="B32" s="229"/>
      <c r="C32" s="229"/>
    </row>
    <row r="33" spans="2:3" s="228" customFormat="1" ht="12.75">
      <c r="B33" s="229"/>
      <c r="C33" s="229"/>
    </row>
    <row r="34" spans="2:3" s="228" customFormat="1" ht="12.75">
      <c r="B34" s="229"/>
      <c r="C34" s="229"/>
    </row>
    <row r="35" spans="2:3" s="228" customFormat="1" ht="12.75">
      <c r="B35" s="229"/>
      <c r="C35" s="229"/>
    </row>
    <row r="36" spans="2:3" s="228" customFormat="1" ht="12.75">
      <c r="B36" s="229"/>
      <c r="C36" s="229"/>
    </row>
    <row r="37" spans="2:3" s="228" customFormat="1" ht="12.75">
      <c r="B37" s="229"/>
      <c r="C37" s="229"/>
    </row>
    <row r="38" spans="2:3" s="228" customFormat="1" ht="12.75">
      <c r="B38" s="229"/>
      <c r="C38" s="229"/>
    </row>
    <row r="39" spans="2:3" s="228" customFormat="1" ht="12.75">
      <c r="B39" s="229"/>
      <c r="C39" s="229"/>
    </row>
    <row r="40" spans="2:3" s="228" customFormat="1" ht="12.75">
      <c r="B40" s="229"/>
      <c r="C40" s="229"/>
    </row>
    <row r="41" spans="2:3" s="228" customFormat="1" ht="12.75">
      <c r="B41" s="229"/>
      <c r="C41" s="229"/>
    </row>
    <row r="42" spans="2:3" s="228" customFormat="1" ht="12.75">
      <c r="B42" s="229"/>
      <c r="C42" s="229"/>
    </row>
    <row r="43" spans="2:3" s="228" customFormat="1" ht="12.75">
      <c r="B43" s="229"/>
      <c r="C43" s="229"/>
    </row>
    <row r="44" spans="2:3" s="228" customFormat="1" ht="12.75">
      <c r="B44" s="229"/>
      <c r="C44" s="229"/>
    </row>
    <row r="45" spans="2:3" s="228" customFormat="1" ht="12.75">
      <c r="B45" s="229"/>
      <c r="C45" s="229"/>
    </row>
    <row r="46" spans="2:3" s="228" customFormat="1" ht="12.75">
      <c r="B46" s="229"/>
      <c r="C46" s="229"/>
    </row>
    <row r="47" spans="2:3" s="228" customFormat="1" ht="12.75">
      <c r="B47" s="229"/>
      <c r="C47" s="229"/>
    </row>
    <row r="48" spans="2:3" s="228" customFormat="1" ht="12.75">
      <c r="B48" s="229"/>
      <c r="C48" s="229"/>
    </row>
    <row r="49" spans="2:3" s="228" customFormat="1" ht="12.75">
      <c r="B49" s="229"/>
      <c r="C49" s="229"/>
    </row>
    <row r="50" spans="2:3" s="228" customFormat="1" ht="12.75">
      <c r="B50" s="229"/>
      <c r="C50" s="229"/>
    </row>
    <row r="51" spans="2:3" s="228" customFormat="1" ht="12.75">
      <c r="B51" s="229"/>
      <c r="C51" s="229"/>
    </row>
    <row r="52" spans="2:3" s="228" customFormat="1" ht="12.75">
      <c r="B52" s="229"/>
      <c r="C52" s="229"/>
    </row>
    <row r="53" spans="2:3" s="228" customFormat="1" ht="12.75">
      <c r="B53" s="229"/>
      <c r="C53" s="229"/>
    </row>
    <row r="54" spans="2:3" s="228" customFormat="1" ht="12.75">
      <c r="B54" s="229"/>
      <c r="C54" s="229"/>
    </row>
    <row r="55" spans="2:3" s="228" customFormat="1" ht="12.75">
      <c r="B55" s="229"/>
      <c r="C55" s="229"/>
    </row>
    <row r="56" spans="2:3" s="228" customFormat="1" ht="12.75">
      <c r="B56" s="229"/>
      <c r="C56" s="229"/>
    </row>
    <row r="57" spans="2:3" s="228" customFormat="1" ht="12.75">
      <c r="B57" s="229"/>
      <c r="C57" s="229"/>
    </row>
    <row r="58" spans="2:3" s="228" customFormat="1" ht="12.75">
      <c r="B58" s="229"/>
      <c r="C58" s="229"/>
    </row>
    <row r="59" spans="2:3" s="228" customFormat="1" ht="12.75">
      <c r="B59" s="229"/>
      <c r="C59" s="229"/>
    </row>
    <row r="60" spans="2:3" s="228" customFormat="1" ht="12.75">
      <c r="B60" s="229"/>
      <c r="C60" s="229"/>
    </row>
    <row r="61" spans="2:3" s="228" customFormat="1" ht="12.75">
      <c r="B61" s="229"/>
      <c r="C61" s="229"/>
    </row>
    <row r="62" spans="2:3" s="228" customFormat="1" ht="12.75">
      <c r="B62" s="229"/>
      <c r="C62" s="229"/>
    </row>
    <row r="63" spans="2:3" s="228" customFormat="1" ht="12.75">
      <c r="B63" s="229"/>
      <c r="C63" s="229"/>
    </row>
    <row r="64" spans="2:3" s="228" customFormat="1" ht="12.75">
      <c r="B64" s="229"/>
      <c r="C64" s="229"/>
    </row>
    <row r="65" spans="2:3" s="228" customFormat="1" ht="12.75">
      <c r="B65" s="229"/>
      <c r="C65" s="229"/>
    </row>
    <row r="66" spans="1:3" s="228" customFormat="1" ht="12.75">
      <c r="A66" s="229"/>
      <c r="B66" s="229"/>
      <c r="C66" s="229"/>
    </row>
    <row r="67" spans="2:3" s="228" customFormat="1" ht="12.75">
      <c r="B67" s="229"/>
      <c r="C67" s="229"/>
    </row>
    <row r="68" spans="2:3" s="228" customFormat="1" ht="12.75">
      <c r="B68" s="229"/>
      <c r="C68" s="229"/>
    </row>
    <row r="69" spans="2:3" s="228" customFormat="1" ht="12.75">
      <c r="B69" s="229"/>
      <c r="C69" s="229"/>
    </row>
    <row r="70" spans="2:3" s="228" customFormat="1" ht="12.75">
      <c r="B70" s="229"/>
      <c r="C70" s="229"/>
    </row>
    <row r="71" spans="2:3" s="228" customFormat="1" ht="12.75">
      <c r="B71" s="229"/>
      <c r="C71" s="229"/>
    </row>
    <row r="72" spans="2:3" s="228" customFormat="1" ht="12.75">
      <c r="B72" s="229"/>
      <c r="C72" s="229"/>
    </row>
    <row r="73" spans="2:3" s="228" customFormat="1" ht="12.75">
      <c r="B73" s="229"/>
      <c r="C73" s="229"/>
    </row>
    <row r="74" spans="2:3" s="228" customFormat="1" ht="12.75">
      <c r="B74" s="229"/>
      <c r="C74" s="229"/>
    </row>
    <row r="75" spans="2:3" s="228" customFormat="1" ht="12.75">
      <c r="B75" s="229"/>
      <c r="C75" s="229"/>
    </row>
    <row r="76" spans="2:3" s="228" customFormat="1" ht="12.75">
      <c r="B76" s="229"/>
      <c r="C76" s="229"/>
    </row>
    <row r="77" spans="2:3" s="228" customFormat="1" ht="12.75">
      <c r="B77" s="229"/>
      <c r="C77" s="229"/>
    </row>
    <row r="78" spans="2:3" s="228" customFormat="1" ht="12.75">
      <c r="B78" s="229"/>
      <c r="C78" s="229"/>
    </row>
    <row r="79" spans="2:3" s="228" customFormat="1" ht="12.75">
      <c r="B79" s="229"/>
      <c r="C79" s="229"/>
    </row>
    <row r="80" spans="2:3" s="228" customFormat="1" ht="12.75">
      <c r="B80" s="229"/>
      <c r="C80" s="229"/>
    </row>
    <row r="81" spans="2:3" s="228" customFormat="1" ht="12.75">
      <c r="B81" s="229"/>
      <c r="C81" s="229"/>
    </row>
    <row r="82" spans="2:3" s="228" customFormat="1" ht="12.75">
      <c r="B82" s="229"/>
      <c r="C82" s="229"/>
    </row>
    <row r="83" spans="2:3" s="228" customFormat="1" ht="12.75">
      <c r="B83" s="229"/>
      <c r="C83" s="229"/>
    </row>
    <row r="84" spans="2:3" s="228" customFormat="1" ht="12.75">
      <c r="B84" s="229"/>
      <c r="C84" s="229"/>
    </row>
    <row r="85" spans="2:3" s="228" customFormat="1" ht="12.75">
      <c r="B85" s="229"/>
      <c r="C85" s="229"/>
    </row>
    <row r="86" spans="2:3" s="228" customFormat="1" ht="12.75">
      <c r="B86" s="229"/>
      <c r="C86" s="229"/>
    </row>
    <row r="87" spans="2:3" s="228" customFormat="1" ht="12.75">
      <c r="B87" s="229"/>
      <c r="C87" s="229"/>
    </row>
    <row r="88" spans="2:3" s="228" customFormat="1" ht="12.75">
      <c r="B88" s="229"/>
      <c r="C88" s="229"/>
    </row>
    <row r="89" spans="2:3" s="228" customFormat="1" ht="12.75">
      <c r="B89" s="229"/>
      <c r="C89" s="229"/>
    </row>
    <row r="90" spans="2:3" s="228" customFormat="1" ht="12.75">
      <c r="B90" s="229"/>
      <c r="C90" s="229"/>
    </row>
    <row r="91" spans="2:3" s="228" customFormat="1" ht="12.75">
      <c r="B91" s="229"/>
      <c r="C91" s="229"/>
    </row>
    <row r="92" ht="12.75">
      <c r="A92" s="229" t="s">
        <v>337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leverte høreapparater til RTV, original</dc:subject>
  <dc:creator>Oddbjørn</dc:creator>
  <cp:keywords/>
  <dc:description/>
  <cp:lastModifiedBy>oddbjørn</cp:lastModifiedBy>
  <cp:lastPrinted>2004-01-30T20:31:34Z</cp:lastPrinted>
  <dcterms:created xsi:type="dcterms:W3CDTF">2001-01-03T21:29:05Z</dcterms:created>
  <dcterms:modified xsi:type="dcterms:W3CDTF">2004-02-01T15:46:31Z</dcterms:modified>
  <cp:category/>
  <cp:version/>
  <cp:contentType/>
  <cp:contentStatus/>
</cp:coreProperties>
</file>