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375" windowWidth="19170" windowHeight="6435" tabRatio="334" activeTab="0"/>
  </bookViews>
  <sheets>
    <sheet name="Høreapparat" sheetId="1" r:id="rId1"/>
    <sheet name="Maskere" sheetId="2" r:id="rId2"/>
    <sheet name="HA 95-05" sheetId="3" r:id="rId3"/>
  </sheets>
  <definedNames>
    <definedName name="_1.halvår">'Høreapparat'!$M$2</definedName>
    <definedName name="_1.kvartal">'Høreapparat'!$F$2</definedName>
    <definedName name="_2.kvartal">'Høreapparat'!$G$2</definedName>
    <definedName name="_3.kvartal">'Høreapparat'!$H$2</definedName>
    <definedName name="_4.kvartal">'Høreapparat'!$I$2</definedName>
    <definedName name="Imp">'Høreapparat'!$A$2</definedName>
    <definedName name="Kl">'Høreapparat'!$E$2</definedName>
    <definedName name="Klasse">'Høreapparat'!$E$2</definedName>
    <definedName name="Modell">'Høreapparat'!$C$2</definedName>
    <definedName name="Print_Title">'Høreapparat'!$A$1:$J$2</definedName>
    <definedName name="Pris">'Høreapparat'!#REF!</definedName>
    <definedName name="prisgrense">'Høreapparat'!$D$368</definedName>
    <definedName name="Prod">'Høreapparat'!$B$2</definedName>
    <definedName name="Sum">'Høreapparat'!$J$2</definedName>
    <definedName name="Total">'Høreapparat'!$N$2</definedName>
    <definedName name="Type">'Høreapparat'!$D$2</definedName>
    <definedName name="_xlnm.Print_Area" localSheetId="2">'HA 95-05'!$A$1:$L$123</definedName>
    <definedName name="_xlnm.Print_Area" localSheetId="0">'Høreapparat'!$A$1:$P$420</definedName>
    <definedName name="_xlnm.Print_Area" localSheetId="1">'Maskere'!$A$1:$L$36</definedName>
    <definedName name="_xlnm.Print_Titles" localSheetId="0">'Høreapparat'!$1:$2</definedName>
    <definedName name="EXTRACT" localSheetId="0">'Høreapparat'!$A$407:$Q$407</definedName>
    <definedName name="CRITERIA" localSheetId="0">'Høreapparat'!$E$404:$E$406</definedName>
  </definedNames>
  <calcPr fullCalcOnLoad="1"/>
</workbook>
</file>

<file path=xl/comments1.xml><?xml version="1.0" encoding="utf-8"?>
<comments xmlns="http://schemas.openxmlformats.org/spreadsheetml/2006/main">
  <authors>
    <author>oddbj?rn</author>
  </authors>
  <commentList>
    <comment ref="O1" authorId="0">
      <text>
        <r>
          <rPr>
            <sz val="8"/>
            <rFont val="Tahoma"/>
            <family val="0"/>
          </rPr>
          <t xml:space="preserve">kostnaden er begrenset oppad til prisgrensen.
</t>
        </r>
      </text>
    </comment>
    <comment ref="P1" authorId="0">
      <text>
        <r>
          <rPr>
            <b/>
            <sz val="8"/>
            <rFont val="Tahoma"/>
            <family val="0"/>
          </rPr>
          <t>kostnaden er begrenset oppad til prisgrensen.</t>
        </r>
      </text>
    </comment>
  </commentList>
</comments>
</file>

<file path=xl/sharedStrings.xml><?xml version="1.0" encoding="utf-8"?>
<sst xmlns="http://schemas.openxmlformats.org/spreadsheetml/2006/main" count="1552" uniqueCount="448">
  <si>
    <t>Audiotronics</t>
  </si>
  <si>
    <t>AurisMed</t>
  </si>
  <si>
    <t>Gewa</t>
  </si>
  <si>
    <t>Medisan</t>
  </si>
  <si>
    <t>Oticon</t>
  </si>
  <si>
    <t>Phonak</t>
  </si>
  <si>
    <t>Starkey</t>
  </si>
  <si>
    <t>sum</t>
  </si>
  <si>
    <t>Imp</t>
  </si>
  <si>
    <t>Prod</t>
  </si>
  <si>
    <t>Modell</t>
  </si>
  <si>
    <t>Type</t>
  </si>
  <si>
    <t>1.kvartal</t>
  </si>
  <si>
    <t>2.kvartal</t>
  </si>
  <si>
    <t>3.kvartal</t>
  </si>
  <si>
    <t>4.kvartal</t>
  </si>
  <si>
    <t>Sum</t>
  </si>
  <si>
    <t>Pris</t>
  </si>
  <si>
    <t>antall</t>
  </si>
  <si>
    <t>u mva</t>
  </si>
  <si>
    <t>HT</t>
  </si>
  <si>
    <t>BTE</t>
  </si>
  <si>
    <t>ITE</t>
  </si>
  <si>
    <t>KAN</t>
  </si>
  <si>
    <t>andel av total</t>
  </si>
  <si>
    <t>akkumulert sum</t>
  </si>
  <si>
    <t>AM</t>
  </si>
  <si>
    <t>RES</t>
  </si>
  <si>
    <t>UNI</t>
  </si>
  <si>
    <t>ICON AOHP +4 D</t>
  </si>
  <si>
    <t>ICON AOHP +4</t>
  </si>
  <si>
    <t>VT</t>
  </si>
  <si>
    <t>sum AurisMed</t>
  </si>
  <si>
    <t>AT</t>
  </si>
  <si>
    <t>SIE</t>
  </si>
  <si>
    <t>SIGNIA</t>
  </si>
  <si>
    <t>sum Audiotronics</t>
  </si>
  <si>
    <t>BT</t>
  </si>
  <si>
    <t>PH</t>
  </si>
  <si>
    <t>46 (S46-O/OL)</t>
  </si>
  <si>
    <t>sum Beltone</t>
  </si>
  <si>
    <t>GW</t>
  </si>
  <si>
    <t>BF</t>
  </si>
  <si>
    <t>sum Gewa</t>
  </si>
  <si>
    <t>WX</t>
  </si>
  <si>
    <t>P8X</t>
  </si>
  <si>
    <t>P8</t>
  </si>
  <si>
    <t>P38</t>
  </si>
  <si>
    <t>sum Medisan</t>
  </si>
  <si>
    <t>OT</t>
  </si>
  <si>
    <t>380 P / 390 PL</t>
  </si>
  <si>
    <t>P 11 P</t>
  </si>
  <si>
    <t>KRP</t>
  </si>
  <si>
    <t>sum Oticon</t>
  </si>
  <si>
    <t>PK</t>
  </si>
  <si>
    <t>CLARO 21dAZ</t>
  </si>
  <si>
    <t>CLARO 211dAZ</t>
  </si>
  <si>
    <t>CLARO 22</t>
  </si>
  <si>
    <t>SONOFORTE P3 AZ</t>
  </si>
  <si>
    <t>SUPERFRONT PP-C-L-4</t>
  </si>
  <si>
    <t>NOVOFORTE E4</t>
  </si>
  <si>
    <t>PICONET P2</t>
  </si>
  <si>
    <t>sum Phonak</t>
  </si>
  <si>
    <t>DX</t>
  </si>
  <si>
    <t>163 D DANALOGIC</t>
  </si>
  <si>
    <t>107-2</t>
  </si>
  <si>
    <t>sum GN ReSound</t>
  </si>
  <si>
    <t>ST</t>
  </si>
  <si>
    <t>sum Starkey</t>
  </si>
  <si>
    <t>Høreapparater totalt, alle importører</t>
  </si>
  <si>
    <t>siste kv</t>
  </si>
  <si>
    <t>Bak øret</t>
  </si>
  <si>
    <t>I øret</t>
  </si>
  <si>
    <t>Kanal</t>
  </si>
  <si>
    <t>Sum høreapparater</t>
  </si>
  <si>
    <t>Andel</t>
  </si>
  <si>
    <t>av sum</t>
  </si>
  <si>
    <t>Andel digitale apparater</t>
  </si>
  <si>
    <t xml:space="preserve">Antall modeller på lista </t>
  </si>
  <si>
    <t>av antall</t>
  </si>
  <si>
    <t>De 10 mest solgte modellene:</t>
  </si>
  <si>
    <t>siste kv.</t>
  </si>
  <si>
    <t>1:Velg Data,Filter, Avansert</t>
  </si>
  <si>
    <t>2: Skriv inn Listeområde A1:N204 e.l</t>
  </si>
  <si>
    <t>3: Skriv inn Vilkårsområde E335:F337</t>
  </si>
  <si>
    <t>ReSound</t>
  </si>
  <si>
    <r>
      <t xml:space="preserve">5: Viktig: Velg </t>
    </r>
    <r>
      <rPr>
        <b/>
        <sz val="8.5"/>
        <rFont val="MS Sans Serif"/>
        <family val="0"/>
      </rPr>
      <t>Kopier til annen posisjon!</t>
    </r>
  </si>
  <si>
    <t>Beltone</t>
  </si>
  <si>
    <t>6: Etter kopiering sorteres på aktuell kolonne (H,I,J,K)</t>
  </si>
  <si>
    <t>4: Skriv inn Kopier til A340:N340 e.l</t>
  </si>
  <si>
    <t>De 10 mest solgte modellene</t>
  </si>
  <si>
    <t>SIGNIA CIC</t>
  </si>
  <si>
    <t>SIGNIA CT</t>
  </si>
  <si>
    <t>SIGNIA IT</t>
  </si>
  <si>
    <t>NewTone 001</t>
  </si>
  <si>
    <t xml:space="preserve">501/501 D/601 DANALOGIC </t>
  </si>
  <si>
    <t>CLARO 111dAZ</t>
  </si>
  <si>
    <t>CLARO 311dAZ</t>
  </si>
  <si>
    <t>SIGNIA S</t>
  </si>
  <si>
    <t>sum Medus</t>
  </si>
  <si>
    <t>Altair BTE</t>
  </si>
  <si>
    <t>Altair ITC</t>
  </si>
  <si>
    <t>MU</t>
  </si>
  <si>
    <t>MI</t>
  </si>
  <si>
    <t>SO</t>
  </si>
  <si>
    <t>1.halvår</t>
  </si>
  <si>
    <t>Total</t>
  </si>
  <si>
    <t>kr u mva</t>
  </si>
  <si>
    <t>med mva:</t>
  </si>
  <si>
    <t>hele året</t>
  </si>
  <si>
    <t>Av total kr</t>
  </si>
  <si>
    <t>Medus</t>
  </si>
  <si>
    <t>Klasse</t>
  </si>
  <si>
    <t>Altair CIC</t>
  </si>
  <si>
    <t>Altair ITE</t>
  </si>
  <si>
    <t>145 DFS</t>
  </si>
  <si>
    <t>CANTA 770-D</t>
  </si>
  <si>
    <t>CANTA 730</t>
  </si>
  <si>
    <t>CANTA 780-D</t>
  </si>
  <si>
    <t>CANTA 750-D</t>
  </si>
  <si>
    <t xml:space="preserve">GEMINI A13 </t>
  </si>
  <si>
    <t>DIVA SD-9M</t>
  </si>
  <si>
    <t>DIVA SD-XM</t>
  </si>
  <si>
    <t>DIVA SD-CIC</t>
  </si>
  <si>
    <t>SIGNIA CS</t>
  </si>
  <si>
    <t>CLARO 11</t>
  </si>
  <si>
    <t>Altair MC</t>
  </si>
  <si>
    <t>PICOFORTE(C,PPSC,SC2,PP-C-L)</t>
  </si>
  <si>
    <t>TRIANO 3</t>
  </si>
  <si>
    <t>TRIANO S</t>
  </si>
  <si>
    <t>TRIANO SP</t>
  </si>
  <si>
    <t>TRIANO CT</t>
  </si>
  <si>
    <t>B2-CIC</t>
  </si>
  <si>
    <t>Unison 4</t>
  </si>
  <si>
    <t>SILENT STAR</t>
  </si>
  <si>
    <t>Canta 450-D</t>
  </si>
  <si>
    <t>Canta 470-D</t>
  </si>
  <si>
    <t>Canta 430</t>
  </si>
  <si>
    <t>Canta 410</t>
  </si>
  <si>
    <t>B12</t>
  </si>
  <si>
    <t>B32</t>
  </si>
  <si>
    <t>Unison 4 C</t>
  </si>
  <si>
    <t>TRIANO CS</t>
  </si>
  <si>
    <t>TRIANO CIC</t>
  </si>
  <si>
    <t>Oria O75D</t>
  </si>
  <si>
    <t>Lumina CIC</t>
  </si>
  <si>
    <t>Lumina  ITC</t>
  </si>
  <si>
    <t>Lumina D61</t>
  </si>
  <si>
    <t>Oria O35</t>
  </si>
  <si>
    <t>Oria O25</t>
  </si>
  <si>
    <t>Oria O15</t>
  </si>
  <si>
    <t>Oria O35D</t>
  </si>
  <si>
    <t>Oria O45</t>
  </si>
  <si>
    <t>NewTone 002</t>
  </si>
  <si>
    <t>SUPERO 413 AZ</t>
  </si>
  <si>
    <t>PERSEO 111</t>
  </si>
  <si>
    <t>PERSEO 211</t>
  </si>
  <si>
    <t>PERSEO 311</t>
  </si>
  <si>
    <t>PERSEO 11</t>
  </si>
  <si>
    <t>CIC</t>
  </si>
  <si>
    <t>PERSEO 22</t>
  </si>
  <si>
    <t>PERSEO 12</t>
  </si>
  <si>
    <t>MIKROZOOM P2 AZ</t>
  </si>
  <si>
    <t>SUPERO 412</t>
  </si>
  <si>
    <t>SUPERO 411</t>
  </si>
  <si>
    <t>GEMINI Custom Made CIC</t>
  </si>
  <si>
    <t>GEMINI Custom Made KAN</t>
  </si>
  <si>
    <t>AXENT Custom Made CIC</t>
  </si>
  <si>
    <t>AXENT Custom Made KAN</t>
  </si>
  <si>
    <t>Conversa C</t>
  </si>
  <si>
    <t>Conversa</t>
  </si>
  <si>
    <t>Conversa Power</t>
  </si>
  <si>
    <t>ReSound AIR</t>
  </si>
  <si>
    <t>REX</t>
  </si>
  <si>
    <t>VOYAGE</t>
  </si>
  <si>
    <t>SIGNIA CT-TM</t>
  </si>
  <si>
    <t>TRIANO CT-TM</t>
  </si>
  <si>
    <t>MG</t>
  </si>
  <si>
    <t>IT</t>
  </si>
  <si>
    <t>CM EVO</t>
  </si>
  <si>
    <t>sum Magmo</t>
  </si>
  <si>
    <t>Flair 400</t>
  </si>
  <si>
    <t>Flair 321</t>
  </si>
  <si>
    <t>Natura 3 BTE</t>
  </si>
  <si>
    <t>Natura 3 ITC</t>
  </si>
  <si>
    <t>Andre/ukjent</t>
  </si>
  <si>
    <t>Magmo</t>
  </si>
  <si>
    <t>AP</t>
  </si>
  <si>
    <t>sum AudioPhoenix</t>
  </si>
  <si>
    <t>AudioPhoenix</t>
  </si>
  <si>
    <t>SMILE PLUS 120</t>
  </si>
  <si>
    <t>DIVA SD-19M</t>
  </si>
  <si>
    <t>Natura 3 ITE</t>
  </si>
  <si>
    <t>Natura 3 MC</t>
  </si>
  <si>
    <t>Natura 3 CIC</t>
  </si>
  <si>
    <t xml:space="preserve">Tinnitusmaskere m m </t>
  </si>
  <si>
    <t>T10/T11</t>
  </si>
  <si>
    <t>Deamo Tid</t>
  </si>
  <si>
    <t>SoundKiss</t>
  </si>
  <si>
    <t>PRISMA TCI CT (ha og masker)</t>
  </si>
  <si>
    <t>HØREAPPARATER</t>
  </si>
  <si>
    <t>Liaison M BTE (uten styrkekontroll)</t>
  </si>
  <si>
    <t>Liaison Power BTE (med styrkekontroll)</t>
  </si>
  <si>
    <t>C8+</t>
  </si>
  <si>
    <t>C18+</t>
  </si>
  <si>
    <t>C19+</t>
  </si>
  <si>
    <t>CXP+</t>
  </si>
  <si>
    <t>Pillow Speaker</t>
  </si>
  <si>
    <t>Under Pillow Speaker</t>
  </si>
  <si>
    <t>Bedside Noise Generator</t>
  </si>
  <si>
    <t>MM2</t>
  </si>
  <si>
    <t>MM6</t>
  </si>
  <si>
    <t>MM10</t>
  </si>
  <si>
    <t>Helix</t>
  </si>
  <si>
    <t>BAHA Compact</t>
  </si>
  <si>
    <t>EO</t>
  </si>
  <si>
    <t>EMS</t>
  </si>
  <si>
    <t>Classic 300</t>
  </si>
  <si>
    <t>benldr</t>
  </si>
  <si>
    <t>sum Engebretsen Otoplast &amp; Dental</t>
  </si>
  <si>
    <t>Engebretsen</t>
  </si>
  <si>
    <t>Music Pro S</t>
  </si>
  <si>
    <t>Music Pro</t>
  </si>
  <si>
    <t>Liaision BTE</t>
  </si>
  <si>
    <t>Liaision CIC</t>
  </si>
  <si>
    <t>Liaison Custom ITE</t>
  </si>
  <si>
    <t>Klasse 1: digitale BTE</t>
  </si>
  <si>
    <t>Annet, blandede klasser</t>
  </si>
  <si>
    <t>Klasse 2: digitale ITE/KAN</t>
  </si>
  <si>
    <t xml:space="preserve">Klasse 3: andre </t>
  </si>
  <si>
    <t>Custom Masker</t>
  </si>
  <si>
    <t>CX+</t>
  </si>
  <si>
    <t>P-CIC SENSO</t>
  </si>
  <si>
    <t>CIC+ SENSO</t>
  </si>
  <si>
    <t>B2</t>
  </si>
  <si>
    <t>B2X</t>
  </si>
  <si>
    <t>DIGITAL A3</t>
  </si>
  <si>
    <t>L8 LOGO</t>
  </si>
  <si>
    <t>L12 LOGO</t>
  </si>
  <si>
    <t>Rapportert som høreapparat:</t>
  </si>
  <si>
    <t xml:space="preserve">TCI IT </t>
  </si>
  <si>
    <t>TCI BTE</t>
  </si>
  <si>
    <t>Prisma TCI BTE (ha og masker)</t>
  </si>
  <si>
    <t>KAN?</t>
  </si>
  <si>
    <t>MM1</t>
  </si>
  <si>
    <t>22MA</t>
  </si>
  <si>
    <t>Music Pro CIC</t>
  </si>
  <si>
    <t>Music Pro CT</t>
  </si>
  <si>
    <t>TRIANO IT</t>
  </si>
  <si>
    <t>IQ CM Trådløs ITE</t>
  </si>
  <si>
    <t>Quantum Trådløs BTE</t>
  </si>
  <si>
    <t>Adapto ITE</t>
  </si>
  <si>
    <t>Syncro BTE</t>
  </si>
  <si>
    <t>Syncro ITE</t>
  </si>
  <si>
    <t>Syncro CIC</t>
  </si>
  <si>
    <t>VITA SV-9</t>
  </si>
  <si>
    <t>VITA SV-19</t>
  </si>
  <si>
    <t>VITA SV-38</t>
  </si>
  <si>
    <t>VITA SV-XP</t>
  </si>
  <si>
    <t>VITA SV-CIC</t>
  </si>
  <si>
    <t>Freestyle</t>
  </si>
  <si>
    <t>Music Pro CS</t>
  </si>
  <si>
    <t>TRIANO SL</t>
  </si>
  <si>
    <t>PRISMA 2K</t>
  </si>
  <si>
    <t>Unison 2 Power</t>
  </si>
  <si>
    <t>POWERZOOM P4</t>
  </si>
  <si>
    <t>MAXX 211</t>
  </si>
  <si>
    <t>MAXX 311 FORTE</t>
  </si>
  <si>
    <t>POWERMAXX 411</t>
  </si>
  <si>
    <t>MAXX 22</t>
  </si>
  <si>
    <t>VALEO 211 AZ</t>
  </si>
  <si>
    <t>VALEO 311 AZ</t>
  </si>
  <si>
    <t>VALEO 11</t>
  </si>
  <si>
    <t>VALEO 22</t>
  </si>
  <si>
    <t>VALEO 23</t>
  </si>
  <si>
    <t>VALEO 33</t>
  </si>
  <si>
    <t>PERSEO 23 dAZ</t>
  </si>
  <si>
    <t>Dynamic HP VC</t>
  </si>
  <si>
    <t>ARISTA A312</t>
  </si>
  <si>
    <t>Adapto BTE P</t>
  </si>
  <si>
    <t>Adapto BTE</t>
  </si>
  <si>
    <t>Adapto BTE D</t>
  </si>
  <si>
    <t>VITA SV-X</t>
  </si>
  <si>
    <t>Music Pro IT</t>
  </si>
  <si>
    <t>CM IQ</t>
  </si>
  <si>
    <t>Corus C75D</t>
  </si>
  <si>
    <t>Corus C15</t>
  </si>
  <si>
    <t>Corus C35</t>
  </si>
  <si>
    <t>Quartet BTE</t>
  </si>
  <si>
    <t>49 DM</t>
  </si>
  <si>
    <t>MM 10 digital</t>
  </si>
  <si>
    <t>Cordelle II</t>
  </si>
  <si>
    <t>Premio VC</t>
  </si>
  <si>
    <t>Vital ultra</t>
  </si>
  <si>
    <t>Activo 49</t>
  </si>
  <si>
    <t>Vital 49 4C MM II</t>
  </si>
  <si>
    <t>Activo ultra</t>
  </si>
  <si>
    <t>SYMBIO XT 100</t>
  </si>
  <si>
    <t>SYMBIO XT110</t>
  </si>
  <si>
    <t>SYMBIO XT 320</t>
  </si>
  <si>
    <t>SMILE PLUS 320/321</t>
  </si>
  <si>
    <t>SYMBIO XT 400</t>
  </si>
  <si>
    <t>SMILE PLUS 110</t>
  </si>
  <si>
    <t>SYMBIO XT 115</t>
  </si>
  <si>
    <t>SYMBIO XT 325</t>
  </si>
  <si>
    <t>SYMBIO XT 200</t>
  </si>
  <si>
    <t>Flair 112</t>
  </si>
  <si>
    <t>SMILE PLUS 100</t>
  </si>
  <si>
    <t>SYMBIO XT 410</t>
  </si>
  <si>
    <t>SMILE PLUS 200</t>
  </si>
  <si>
    <t>Utgått</t>
  </si>
  <si>
    <t>AXENT II J13</t>
  </si>
  <si>
    <t>IQ Nano Twin</t>
  </si>
  <si>
    <t>Quantum EVO</t>
  </si>
  <si>
    <t>Megapower EVO</t>
  </si>
  <si>
    <t>Gaia ITE</t>
  </si>
  <si>
    <t>Gaia BTE</t>
  </si>
  <si>
    <t>Gaia BTE P</t>
  </si>
  <si>
    <t>Gaia CIC</t>
  </si>
  <si>
    <t>Gaia ITE P</t>
  </si>
  <si>
    <t>Gaia BTE DIRECT</t>
  </si>
  <si>
    <t>Gaia ITE DIRECT</t>
  </si>
  <si>
    <t>Adapto ITE POWER</t>
  </si>
  <si>
    <t>Adapto CIC</t>
  </si>
  <si>
    <t>Adapto ITE D</t>
  </si>
  <si>
    <t>Sumo XP</t>
  </si>
  <si>
    <t>Unison 4 Power</t>
  </si>
  <si>
    <t>42 MA</t>
  </si>
  <si>
    <t>Leonardo VC</t>
  </si>
  <si>
    <t>SwissEar 106D</t>
  </si>
  <si>
    <t>NEO 102</t>
  </si>
  <si>
    <t>NEO 112</t>
  </si>
  <si>
    <t>NEO 105 DM</t>
  </si>
  <si>
    <t xml:space="preserve">NEO 202 </t>
  </si>
  <si>
    <t>NEO 322</t>
  </si>
  <si>
    <t>NEO 302</t>
  </si>
  <si>
    <t>NEO 315</t>
  </si>
  <si>
    <t>NEO 301</t>
  </si>
  <si>
    <t>NEO 401</t>
  </si>
  <si>
    <t>Unison 6 BTE</t>
  </si>
  <si>
    <t>Unison 6 Power BTE</t>
  </si>
  <si>
    <t>Unison 6 High Power BTE</t>
  </si>
  <si>
    <t>Conversa.NT BTE</t>
  </si>
  <si>
    <t>Conversa.NT M BTE</t>
  </si>
  <si>
    <t>Conversa.NT Power BTE</t>
  </si>
  <si>
    <t>Conversa.NT Moda BTE</t>
  </si>
  <si>
    <t>Unison 6 Custom</t>
  </si>
  <si>
    <t>Conversa.NT Custom</t>
  </si>
  <si>
    <t>Bionic Nano Twin</t>
  </si>
  <si>
    <t>Bionic ITE</t>
  </si>
  <si>
    <t>Bionic CIC</t>
  </si>
  <si>
    <t>Sumo DM</t>
  </si>
  <si>
    <t>Syncro BTE P</t>
  </si>
  <si>
    <t>Tego Pro BTE</t>
  </si>
  <si>
    <t>Tego Pro ITE</t>
  </si>
  <si>
    <t>utgått?</t>
  </si>
  <si>
    <t>miniVALEO 101 AZ</t>
  </si>
  <si>
    <t>utgått 3. Kv</t>
  </si>
  <si>
    <t>SAVIA 11</t>
  </si>
  <si>
    <t>SAVIA 111</t>
  </si>
  <si>
    <t>SAVIA 211</t>
  </si>
  <si>
    <t>SAVIA 22</t>
  </si>
  <si>
    <t>SAVIA 311</t>
  </si>
  <si>
    <t>SAVIA 33</t>
  </si>
  <si>
    <t>ACURIS CIC</t>
  </si>
  <si>
    <t>ACURIS CS</t>
  </si>
  <si>
    <t>ACURIS CT</t>
  </si>
  <si>
    <t>ACURIS CT-TM</t>
  </si>
  <si>
    <t>ACURIS IT</t>
  </si>
  <si>
    <t>ACURIS Life</t>
  </si>
  <si>
    <t>ACURIS S</t>
  </si>
  <si>
    <t xml:space="preserve">ACURIS P </t>
  </si>
  <si>
    <t>Power Pillow Speaker</t>
  </si>
  <si>
    <t>Adesso</t>
  </si>
  <si>
    <t>AXENT II CE</t>
  </si>
  <si>
    <t>AXENT II CC</t>
  </si>
  <si>
    <t>AXENT II CIC</t>
  </si>
  <si>
    <t>MESA CE</t>
  </si>
  <si>
    <t>MESA CC</t>
  </si>
  <si>
    <t>MESA CIC</t>
  </si>
  <si>
    <t>GEMINI CE</t>
  </si>
  <si>
    <t>DAVINCI PXP</t>
  </si>
  <si>
    <t>ASPECT</t>
  </si>
  <si>
    <t>ARISTA S13</t>
  </si>
  <si>
    <t>ARISTA CC</t>
  </si>
  <si>
    <t>ARISTA CIC</t>
  </si>
  <si>
    <t>ARISTA CE</t>
  </si>
  <si>
    <t>ReSund Viking</t>
  </si>
  <si>
    <t>ReSound Metrix Mx 70-D/DV/DVI/DI</t>
  </si>
  <si>
    <t>ReSound Metrix Mx 50/40</t>
  </si>
  <si>
    <t>ReSound Metrix Mx 30/30-D/30P</t>
  </si>
  <si>
    <t>ReSound Metrix Mx 10/10P</t>
  </si>
  <si>
    <t>CANTA 710</t>
  </si>
  <si>
    <t>sum Widex</t>
  </si>
  <si>
    <t>sum Entific Medical Systems AB</t>
  </si>
  <si>
    <t>C9+</t>
  </si>
  <si>
    <t>DIVA SD-9M elan</t>
  </si>
  <si>
    <t>VITA SV-9 elan</t>
  </si>
  <si>
    <t>B2XP</t>
  </si>
  <si>
    <t>utgått</t>
  </si>
  <si>
    <t xml:space="preserve">utgått </t>
  </si>
  <si>
    <t>Coorus C25</t>
  </si>
  <si>
    <t>Corus C45</t>
  </si>
  <si>
    <t>Corus C65</t>
  </si>
  <si>
    <t>Corus C65D</t>
  </si>
  <si>
    <t>Oria O45D</t>
  </si>
  <si>
    <t>Oria O65</t>
  </si>
  <si>
    <t>Oria O65D</t>
  </si>
  <si>
    <t>Activo II</t>
  </si>
  <si>
    <t>utgått 3. Kv?</t>
  </si>
  <si>
    <t>CM og power?</t>
  </si>
  <si>
    <t xml:space="preserve">Big Bionic </t>
  </si>
  <si>
    <t>Lumina D71/HP</t>
  </si>
  <si>
    <t>Tego Pro CIC</t>
  </si>
  <si>
    <t>Helix/Custom digital</t>
  </si>
  <si>
    <t>Pris1.kv</t>
  </si>
  <si>
    <t>Pris3.kv</t>
  </si>
  <si>
    <t>ikke korrekt 2005</t>
  </si>
  <si>
    <t>overtatt av Medisan</t>
  </si>
  <si>
    <t>"</t>
  </si>
  <si>
    <t>1.halvår *</t>
  </si>
  <si>
    <t>Antall dyre apparater</t>
  </si>
  <si>
    <t>prisgrense</t>
  </si>
  <si>
    <t>Total *</t>
  </si>
  <si>
    <t>1995</t>
  </si>
  <si>
    <t>1996</t>
  </si>
  <si>
    <t>1997</t>
  </si>
  <si>
    <t>AudioTek</t>
  </si>
  <si>
    <t>Beltone (Philips)</t>
  </si>
  <si>
    <t>ReSound (Danavox)</t>
  </si>
  <si>
    <t>andre</t>
  </si>
  <si>
    <t>andre:</t>
  </si>
  <si>
    <t>3M</t>
  </si>
  <si>
    <t>Norsk Audio</t>
  </si>
  <si>
    <t>Figurene kan merkes og skrives ut hver for seg</t>
  </si>
  <si>
    <t>sum antall høreapp.</t>
  </si>
  <si>
    <t>sum mill. kr ex mva</t>
  </si>
  <si>
    <t>kr pr apparat</t>
  </si>
  <si>
    <t>beregnet gjennomsnittspris</t>
  </si>
  <si>
    <t>&gt;800</t>
  </si>
  <si>
    <t>hele 2005</t>
  </si>
  <si>
    <t>* begrenset oppad til prisgrensen</t>
  </si>
  <si>
    <t>For å vise skjulte kolonner:</t>
  </si>
  <si>
    <t>høyreklikk, velg Ta frem</t>
  </si>
  <si>
    <t>Merk nabokolonner, eller merk alt,</t>
  </si>
  <si>
    <t>med 25% mva:</t>
  </si>
  <si>
    <t>Kostnad *</t>
  </si>
  <si>
    <t>Kostn.1.halvår *</t>
  </si>
</sst>
</file>

<file path=xl/styles.xml><?xml version="1.0" encoding="utf-8"?>
<styleSheet xmlns="http://schemas.openxmlformats.org/spreadsheetml/2006/main">
  <numFmts count="41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kr&quot;\ #,##0;&quot;kr&quot;\ \-#,##0"/>
    <numFmt numFmtId="165" formatCode="&quot;kr&quot;\ #,##0;[Red]&quot;kr&quot;\ \-#,##0"/>
    <numFmt numFmtId="166" formatCode="&quot;kr&quot;\ #,##0.00;&quot;kr&quot;\ \-#,##0.00"/>
    <numFmt numFmtId="167" formatCode="&quot;kr&quot;\ #,##0.00;[Red]&quot;kr&quot;\ \-#,##0.00"/>
    <numFmt numFmtId="168" formatCode="_ &quot;kr&quot;\ * #,##0_ ;_ &quot;kr&quot;\ * \-#,##0_ ;_ &quot;kr&quot;\ * &quot;-&quot;_ ;_ @_ "/>
    <numFmt numFmtId="169" formatCode="_ * #,##0_ ;_ * \-#,##0_ ;_ * &quot;-&quot;_ ;_ @_ "/>
    <numFmt numFmtId="170" formatCode="_ &quot;kr&quot;\ * #,##0.00_ ;_ &quot;kr&quot;\ * \-#,##0.00_ ;_ &quot;kr&quot;\ * &quot;-&quot;??_ ;_ @_ "/>
    <numFmt numFmtId="171" formatCode="_ * #,##0.00_ ;_ * \-#,##0.00_ ;_ * &quot;-&quot;??_ ;_ @_ "/>
    <numFmt numFmtId="172" formatCode="&quot;kr&quot;\ #,##0;\-&quot;kr&quot;\ #,##0"/>
    <numFmt numFmtId="173" formatCode="&quot;kr&quot;\ #,##0;[Red]\-&quot;kr&quot;\ #,##0"/>
    <numFmt numFmtId="174" formatCode="&quot;kr&quot;\ #,##0.00;\-&quot;kr&quot;\ #,##0.00"/>
    <numFmt numFmtId="175" formatCode="&quot;kr&quot;\ #,##0.00;[Red]\-&quot;kr&quot;\ #,##0.00"/>
    <numFmt numFmtId="176" formatCode="0%"/>
    <numFmt numFmtId="177" formatCode="0.00%"/>
    <numFmt numFmtId="178" formatCode="d\.m\.yy"/>
    <numFmt numFmtId="179" formatCode="d\.mmm\.yy"/>
    <numFmt numFmtId="180" formatCode="d\.mmm"/>
    <numFmt numFmtId="181" formatCode="mmm\.yy"/>
    <numFmt numFmtId="182" formatCode="h:mm"/>
    <numFmt numFmtId="183" formatCode="h:mm:ss"/>
    <numFmt numFmtId="184" formatCode="d\.m\.yy\ h:mm"/>
    <numFmt numFmtId="185" formatCode="0.0"/>
    <numFmt numFmtId="186" formatCode="0.0\ %"/>
    <numFmt numFmtId="187" formatCode="0.0%"/>
    <numFmt numFmtId="188" formatCode="0.00000000"/>
    <numFmt numFmtId="189" formatCode="0.000%"/>
    <numFmt numFmtId="190" formatCode="0.0000%"/>
    <numFmt numFmtId="191" formatCode="&quot;Ja&quot;;&quot;Ja&quot;;&quot;Nei&quot;"/>
    <numFmt numFmtId="192" formatCode="&quot;Sann&quot;;&quot;Sann&quot;;&quot;Usann&quot;"/>
    <numFmt numFmtId="193" formatCode="&quot;På&quot;;&quot;På&quot;;&quot;Av&quot;"/>
    <numFmt numFmtId="194" formatCode="#,##0.0"/>
    <numFmt numFmtId="195" formatCode="#,##0.000"/>
    <numFmt numFmtId="196" formatCode="#,##0.0000"/>
  </numFmts>
  <fonts count="26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"/>
      <name val="Arial"/>
      <family val="0"/>
    </font>
    <font>
      <sz val="8.5"/>
      <name val="MS Sans Serif"/>
      <family val="2"/>
    </font>
    <font>
      <i/>
      <sz val="8.5"/>
      <name val="MS Sans Serif"/>
      <family val="2"/>
    </font>
    <font>
      <b/>
      <sz val="8.5"/>
      <name val="MS Sans Serif"/>
      <family val="0"/>
    </font>
    <font>
      <b/>
      <sz val="10"/>
      <name val="Arial"/>
      <family val="0"/>
    </font>
    <font>
      <sz val="7"/>
      <name val="MS Sans Serif"/>
      <family val="2"/>
    </font>
    <font>
      <sz val="8.5"/>
      <color indexed="8"/>
      <name val="MS Sans Serif"/>
      <family val="2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MS Sans Serif"/>
      <family val="2"/>
    </font>
    <font>
      <sz val="8"/>
      <name val="MS Sans Serif"/>
      <family val="2"/>
    </font>
    <font>
      <sz val="8"/>
      <name val="Tahoma"/>
      <family val="0"/>
    </font>
    <font>
      <b/>
      <sz val="8"/>
      <name val="Tahoma"/>
      <family val="0"/>
    </font>
    <font>
      <b/>
      <sz val="19.75"/>
      <name val="Arial"/>
      <family val="0"/>
    </font>
    <font>
      <sz val="16.5"/>
      <name val="Arial"/>
      <family val="0"/>
    </font>
    <font>
      <sz val="11"/>
      <name val="Arial"/>
      <family val="2"/>
    </font>
    <font>
      <b/>
      <sz val="12"/>
      <name val="Arial"/>
      <family val="0"/>
    </font>
    <font>
      <b/>
      <sz val="11"/>
      <name val="Arial"/>
      <family val="0"/>
    </font>
    <font>
      <b/>
      <sz val="8"/>
      <name val="Arial"/>
      <family val="0"/>
    </font>
    <font>
      <b/>
      <sz val="8"/>
      <name val="MS Sans Serif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double"/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/>
      <protection/>
    </xf>
    <xf numFmtId="176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75" fontId="0" fillId="0" borderId="0" applyFont="0" applyFill="0" applyBorder="0" applyAlignment="0" applyProtection="0"/>
  </cellStyleXfs>
  <cellXfs count="260">
    <xf numFmtId="0" fontId="0" fillId="0" borderId="0" xfId="0" applyAlignment="1">
      <alignment/>
    </xf>
    <xf numFmtId="0" fontId="5" fillId="0" borderId="1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3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3" fontId="5" fillId="0" borderId="5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1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185" fontId="5" fillId="0" borderId="3" xfId="0" applyNumberFormat="1" applyFont="1" applyBorder="1" applyAlignment="1">
      <alignment horizontal="left"/>
    </xf>
    <xf numFmtId="185" fontId="5" fillId="0" borderId="0" xfId="0" applyNumberFormat="1" applyFont="1" applyBorder="1" applyAlignment="1">
      <alignment horizontal="left"/>
    </xf>
    <xf numFmtId="185" fontId="5" fillId="0" borderId="0" xfId="0" applyNumberFormat="1" applyFont="1" applyBorder="1" applyAlignment="1">
      <alignment horizontal="center"/>
    </xf>
    <xf numFmtId="185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 quotePrefix="1">
      <alignment horizontal="center"/>
    </xf>
    <xf numFmtId="1" fontId="5" fillId="0" borderId="0" xfId="0" applyNumberFormat="1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center"/>
    </xf>
    <xf numFmtId="0" fontId="5" fillId="0" borderId="8" xfId="0" applyFont="1" applyBorder="1" applyAlignment="1">
      <alignment/>
    </xf>
    <xf numFmtId="0" fontId="5" fillId="0" borderId="9" xfId="0" applyFont="1" applyBorder="1" applyAlignment="1">
      <alignment horizontal="left"/>
    </xf>
    <xf numFmtId="0" fontId="5" fillId="0" borderId="2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5" fillId="0" borderId="8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187" fontId="5" fillId="0" borderId="0" xfId="18" applyNumberFormat="1" applyFont="1" applyBorder="1" applyAlignment="1">
      <alignment/>
    </xf>
    <xf numFmtId="187" fontId="5" fillId="0" borderId="10" xfId="18" applyNumberFormat="1" applyFont="1" applyBorder="1" applyAlignment="1">
      <alignment/>
    </xf>
    <xf numFmtId="187" fontId="5" fillId="0" borderId="0" xfId="18" applyNumberFormat="1" applyFont="1" applyBorder="1" applyAlignment="1">
      <alignment/>
    </xf>
    <xf numFmtId="0" fontId="0" fillId="2" borderId="0" xfId="0" applyFill="1" applyAlignment="1">
      <alignment/>
    </xf>
    <xf numFmtId="0" fontId="5" fillId="2" borderId="0" xfId="0" applyFont="1" applyFill="1" applyBorder="1" applyAlignment="1">
      <alignment/>
    </xf>
    <xf numFmtId="185" fontId="5" fillId="2" borderId="0" xfId="0" applyNumberFormat="1" applyFont="1" applyFill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7" xfId="0" applyFont="1" applyBorder="1" applyAlignment="1">
      <alignment/>
    </xf>
    <xf numFmtId="176" fontId="5" fillId="0" borderId="0" xfId="18" applyNumberFormat="1" applyFont="1" applyBorder="1" applyAlignment="1">
      <alignment/>
    </xf>
    <xf numFmtId="0" fontId="0" fillId="0" borderId="0" xfId="0" applyFont="1" applyAlignment="1">
      <alignment/>
    </xf>
    <xf numFmtId="20" fontId="5" fillId="2" borderId="0" xfId="0" applyNumberFormat="1" applyFont="1" applyFill="1" applyBorder="1" applyAlignment="1" quotePrefix="1">
      <alignment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3" borderId="0" xfId="0" applyFont="1" applyFill="1" applyBorder="1" applyAlignment="1">
      <alignment/>
    </xf>
    <xf numFmtId="0" fontId="1" fillId="0" borderId="0" xfId="0" applyFont="1" applyAlignment="1">
      <alignment/>
    </xf>
    <xf numFmtId="0" fontId="5" fillId="0" borderId="6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center"/>
    </xf>
    <xf numFmtId="0" fontId="0" fillId="0" borderId="6" xfId="0" applyFill="1" applyBorder="1" applyAlignment="1">
      <alignment/>
    </xf>
    <xf numFmtId="0" fontId="1" fillId="0" borderId="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Border="1" applyAlignment="1">
      <alignment/>
    </xf>
    <xf numFmtId="3" fontId="5" fillId="0" borderId="2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1" xfId="0" applyNumberFormat="1" applyFont="1" applyBorder="1" applyAlignment="1">
      <alignment/>
    </xf>
    <xf numFmtId="187" fontId="5" fillId="0" borderId="3" xfId="18" applyNumberFormat="1" applyFont="1" applyBorder="1" applyAlignment="1">
      <alignment/>
    </xf>
    <xf numFmtId="0" fontId="10" fillId="0" borderId="0" xfId="0" applyFont="1" applyBorder="1" applyAlignment="1">
      <alignment horizontal="right"/>
    </xf>
    <xf numFmtId="176" fontId="5" fillId="0" borderId="15" xfId="18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3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10" xfId="0" applyFont="1" applyBorder="1" applyAlignment="1">
      <alignment/>
    </xf>
    <xf numFmtId="0" fontId="5" fillId="0" borderId="0" xfId="0" applyFont="1" applyFill="1" applyBorder="1" applyAlignment="1">
      <alignment/>
    </xf>
    <xf numFmtId="187" fontId="5" fillId="0" borderId="6" xfId="18" applyNumberFormat="1" applyFont="1" applyFill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5" xfId="0" applyNumberFormat="1" applyFont="1" applyBorder="1" applyAlignment="1">
      <alignment/>
    </xf>
    <xf numFmtId="1" fontId="5" fillId="0" borderId="6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187" fontId="5" fillId="0" borderId="2" xfId="18" applyNumberFormat="1" applyFont="1" applyBorder="1" applyAlignment="1">
      <alignment/>
    </xf>
    <xf numFmtId="0" fontId="5" fillId="0" borderId="0" xfId="0" applyFont="1" applyAlignment="1">
      <alignment horizontal="left"/>
    </xf>
    <xf numFmtId="0" fontId="0" fillId="0" borderId="3" xfId="0" applyBorder="1" applyAlignment="1">
      <alignment/>
    </xf>
    <xf numFmtId="0" fontId="0" fillId="0" borderId="18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/>
    </xf>
    <xf numFmtId="0" fontId="7" fillId="0" borderId="17" xfId="0" applyFont="1" applyBorder="1" applyAlignment="1">
      <alignment/>
    </xf>
    <xf numFmtId="3" fontId="7" fillId="0" borderId="2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2" borderId="2" xfId="0" applyFont="1" applyFill="1" applyBorder="1" applyAlignment="1">
      <alignment/>
    </xf>
    <xf numFmtId="0" fontId="7" fillId="2" borderId="2" xfId="0" applyFont="1" applyFill="1" applyBorder="1" applyAlignment="1">
      <alignment horizontal="left"/>
    </xf>
    <xf numFmtId="3" fontId="7" fillId="2" borderId="2" xfId="0" applyNumberFormat="1" applyFont="1" applyFill="1" applyBorder="1" applyAlignment="1">
      <alignment/>
    </xf>
    <xf numFmtId="0" fontId="7" fillId="0" borderId="19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0" xfId="0" applyFont="1" applyBorder="1" applyAlignment="1">
      <alignment horizontal="center"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/>
    </xf>
    <xf numFmtId="3" fontId="7" fillId="0" borderId="20" xfId="0" applyNumberFormat="1" applyFont="1" applyBorder="1" applyAlignment="1">
      <alignment/>
    </xf>
    <xf numFmtId="0" fontId="7" fillId="2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5" fillId="0" borderId="20" xfId="0" applyFont="1" applyBorder="1" applyAlignment="1">
      <alignment horizontal="center"/>
    </xf>
    <xf numFmtId="3" fontId="5" fillId="0" borderId="0" xfId="19" applyNumberFormat="1" applyFont="1" applyBorder="1" applyAlignment="1">
      <alignment horizontal="right"/>
    </xf>
    <xf numFmtId="0" fontId="5" fillId="0" borderId="22" xfId="0" applyFont="1" applyBorder="1" applyAlignment="1">
      <alignment horizontal="left"/>
    </xf>
    <xf numFmtId="0" fontId="5" fillId="0" borderId="22" xfId="0" applyFont="1" applyBorder="1" applyAlignment="1">
      <alignment horizontal="center"/>
    </xf>
    <xf numFmtId="0" fontId="5" fillId="0" borderId="22" xfId="0" applyFont="1" applyBorder="1" applyAlignment="1">
      <alignment/>
    </xf>
    <xf numFmtId="3" fontId="6" fillId="0" borderId="22" xfId="0" applyNumberFormat="1" applyFont="1" applyBorder="1" applyAlignment="1">
      <alignment/>
    </xf>
    <xf numFmtId="3" fontId="5" fillId="0" borderId="22" xfId="0" applyNumberFormat="1" applyFont="1" applyBorder="1" applyAlignment="1">
      <alignment/>
    </xf>
    <xf numFmtId="0" fontId="5" fillId="0" borderId="22" xfId="0" applyFont="1" applyBorder="1" applyAlignment="1">
      <alignment/>
    </xf>
    <xf numFmtId="0" fontId="5" fillId="2" borderId="22" xfId="0" applyFont="1" applyFill="1" applyBorder="1" applyAlignment="1">
      <alignment/>
    </xf>
    <xf numFmtId="0" fontId="5" fillId="0" borderId="23" xfId="0" applyFont="1" applyBorder="1" applyAlignment="1">
      <alignment/>
    </xf>
    <xf numFmtId="0" fontId="5" fillId="0" borderId="10" xfId="0" applyFont="1" applyBorder="1" applyAlignment="1">
      <alignment horizontal="left"/>
    </xf>
    <xf numFmtId="3" fontId="5" fillId="0" borderId="24" xfId="0" applyNumberFormat="1" applyFont="1" applyBorder="1" applyAlignment="1">
      <alignment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3" fontId="5" fillId="0" borderId="5" xfId="19" applyNumberFormat="1" applyFont="1" applyBorder="1" applyAlignment="1">
      <alignment horizontal="right"/>
    </xf>
    <xf numFmtId="1" fontId="5" fillId="0" borderId="5" xfId="0" applyNumberFormat="1" applyFont="1" applyBorder="1" applyAlignment="1">
      <alignment horizontal="right"/>
    </xf>
    <xf numFmtId="1" fontId="5" fillId="0" borderId="11" xfId="0" applyNumberFormat="1" applyFont="1" applyBorder="1" applyAlignment="1">
      <alignment horizontal="right"/>
    </xf>
    <xf numFmtId="0" fontId="5" fillId="0" borderId="5" xfId="0" applyFont="1" applyBorder="1" applyAlignment="1">
      <alignment horizontal="right"/>
    </xf>
    <xf numFmtId="3" fontId="5" fillId="0" borderId="0" xfId="19" applyNumberFormat="1" applyFont="1" applyBorder="1" applyAlignment="1">
      <alignment/>
    </xf>
    <xf numFmtId="3" fontId="5" fillId="0" borderId="5" xfId="19" applyNumberFormat="1" applyFont="1" applyBorder="1" applyAlignment="1">
      <alignment/>
    </xf>
    <xf numFmtId="3" fontId="5" fillId="0" borderId="25" xfId="19" applyNumberFormat="1" applyFont="1" applyBorder="1" applyAlignment="1">
      <alignment/>
    </xf>
    <xf numFmtId="3" fontId="5" fillId="0" borderId="0" xfId="19" applyNumberFormat="1" applyFont="1" applyBorder="1" applyAlignment="1">
      <alignment/>
    </xf>
    <xf numFmtId="3" fontId="5" fillId="0" borderId="0" xfId="19" applyNumberFormat="1" applyFont="1" applyBorder="1" applyAlignment="1">
      <alignment/>
    </xf>
    <xf numFmtId="3" fontId="5" fillId="0" borderId="6" xfId="19" applyNumberFormat="1" applyFont="1" applyFill="1" applyBorder="1" applyAlignment="1">
      <alignment/>
    </xf>
    <xf numFmtId="3" fontId="5" fillId="0" borderId="26" xfId="19" applyNumberFormat="1" applyFont="1" applyBorder="1" applyAlignment="1">
      <alignment/>
    </xf>
    <xf numFmtId="0" fontId="13" fillId="0" borderId="0" xfId="0" applyFont="1" applyAlignment="1">
      <alignment/>
    </xf>
    <xf numFmtId="0" fontId="5" fillId="2" borderId="5" xfId="0" applyFont="1" applyFill="1" applyBorder="1" applyAlignment="1">
      <alignment/>
    </xf>
    <xf numFmtId="0" fontId="5" fillId="0" borderId="0" xfId="0" applyFont="1" applyAlignment="1">
      <alignment horizontal="center"/>
    </xf>
    <xf numFmtId="1" fontId="5" fillId="0" borderId="18" xfId="0" applyNumberFormat="1" applyFont="1" applyBorder="1" applyAlignment="1">
      <alignment/>
    </xf>
    <xf numFmtId="3" fontId="5" fillId="0" borderId="11" xfId="19" applyNumberFormat="1" applyFont="1" applyBorder="1" applyAlignment="1">
      <alignment horizontal="right"/>
    </xf>
    <xf numFmtId="187" fontId="5" fillId="0" borderId="10" xfId="18" applyNumberFormat="1" applyFont="1" applyBorder="1" applyAlignment="1">
      <alignment/>
    </xf>
    <xf numFmtId="3" fontId="5" fillId="0" borderId="6" xfId="19" applyNumberFormat="1" applyFont="1" applyBorder="1" applyAlignment="1">
      <alignment/>
    </xf>
    <xf numFmtId="187" fontId="5" fillId="0" borderId="27" xfId="18" applyNumberFormat="1" applyFont="1" applyBorder="1" applyAlignment="1">
      <alignment/>
    </xf>
    <xf numFmtId="0" fontId="5" fillId="0" borderId="3" xfId="0" applyFont="1" applyFill="1" applyBorder="1" applyAlignment="1">
      <alignment horizontal="left"/>
    </xf>
    <xf numFmtId="0" fontId="5" fillId="0" borderId="10" xfId="0" applyFont="1" applyFill="1" applyBorder="1" applyAlignment="1">
      <alignment/>
    </xf>
    <xf numFmtId="3" fontId="5" fillId="0" borderId="0" xfId="19" applyNumberFormat="1" applyFont="1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0" xfId="0" applyFill="1" applyBorder="1" applyAlignment="1">
      <alignment/>
    </xf>
    <xf numFmtId="176" fontId="5" fillId="0" borderId="0" xfId="18" applyFont="1" applyFill="1" applyBorder="1" applyAlignment="1">
      <alignment/>
    </xf>
    <xf numFmtId="0" fontId="1" fillId="0" borderId="0" xfId="0" applyFont="1" applyFill="1" applyBorder="1" applyAlignment="1">
      <alignment horizontal="left"/>
    </xf>
    <xf numFmtId="0" fontId="14" fillId="0" borderId="0" xfId="0" applyFont="1" applyBorder="1" applyAlignment="1">
      <alignment/>
    </xf>
    <xf numFmtId="176" fontId="5" fillId="0" borderId="10" xfId="18" applyNumberFormat="1" applyFont="1" applyBorder="1" applyAlignment="1">
      <alignment/>
    </xf>
    <xf numFmtId="3" fontId="7" fillId="0" borderId="2" xfId="19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center"/>
    </xf>
    <xf numFmtId="3" fontId="7" fillId="0" borderId="20" xfId="19" applyNumberFormat="1" applyFont="1" applyBorder="1" applyAlignment="1">
      <alignment horizontal="center"/>
    </xf>
    <xf numFmtId="3" fontId="7" fillId="0" borderId="20" xfId="0" applyNumberFormat="1" applyFont="1" applyBorder="1" applyAlignment="1">
      <alignment horizontal="center"/>
    </xf>
    <xf numFmtId="3" fontId="0" fillId="0" borderId="0" xfId="0" applyNumberForma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5" fillId="0" borderId="5" xfId="0" applyFont="1" applyBorder="1" applyAlignment="1">
      <alignment horizontal="left"/>
    </xf>
    <xf numFmtId="0" fontId="0" fillId="0" borderId="0" xfId="0" applyBorder="1" applyAlignment="1">
      <alignment horizontal="left"/>
    </xf>
    <xf numFmtId="2" fontId="5" fillId="0" borderId="0" xfId="0" applyNumberFormat="1" applyFont="1" applyBorder="1" applyAlignment="1">
      <alignment horizontal="left"/>
    </xf>
    <xf numFmtId="187" fontId="5" fillId="0" borderId="0" xfId="18" applyNumberFormat="1" applyFont="1" applyBorder="1" applyAlignment="1">
      <alignment horizontal="left"/>
    </xf>
    <xf numFmtId="187" fontId="5" fillId="0" borderId="6" xfId="18" applyNumberFormat="1" applyFont="1" applyFill="1" applyBorder="1" applyAlignment="1">
      <alignment horizontal="left"/>
    </xf>
    <xf numFmtId="0" fontId="15" fillId="0" borderId="0" xfId="0" applyFont="1" applyFill="1" applyAlignment="1">
      <alignment/>
    </xf>
    <xf numFmtId="3" fontId="5" fillId="0" borderId="10" xfId="19" applyNumberFormat="1" applyFont="1" applyBorder="1" applyAlignment="1">
      <alignment/>
    </xf>
    <xf numFmtId="3" fontId="5" fillId="0" borderId="6" xfId="19" applyNumberFormat="1" applyFont="1" applyFill="1" applyBorder="1" applyAlignment="1">
      <alignment/>
    </xf>
    <xf numFmtId="3" fontId="5" fillId="0" borderId="18" xfId="19" applyNumberFormat="1" applyFont="1" applyFill="1" applyBorder="1" applyAlignment="1">
      <alignment/>
    </xf>
    <xf numFmtId="3" fontId="7" fillId="0" borderId="17" xfId="19" applyNumberFormat="1" applyFont="1" applyFill="1" applyBorder="1" applyAlignment="1">
      <alignment/>
    </xf>
    <xf numFmtId="0" fontId="5" fillId="0" borderId="10" xfId="0" applyFont="1" applyBorder="1" applyAlignment="1">
      <alignment/>
    </xf>
    <xf numFmtId="1" fontId="5" fillId="0" borderId="10" xfId="0" applyNumberFormat="1" applyFont="1" applyBorder="1" applyAlignment="1">
      <alignment/>
    </xf>
    <xf numFmtId="0" fontId="5" fillId="0" borderId="0" xfId="17" applyFont="1" applyBorder="1" applyAlignment="1">
      <alignment horizontal="left"/>
      <protection/>
    </xf>
    <xf numFmtId="0" fontId="5" fillId="0" borderId="0" xfId="17" applyFont="1" applyBorder="1" applyAlignment="1">
      <alignment horizontal="center"/>
      <protection/>
    </xf>
    <xf numFmtId="1" fontId="5" fillId="0" borderId="0" xfId="17" applyNumberFormat="1" applyFont="1" applyBorder="1" applyAlignment="1">
      <alignment horizontal="center"/>
      <protection/>
    </xf>
    <xf numFmtId="0" fontId="5" fillId="0" borderId="0" xfId="17" applyFont="1" applyBorder="1">
      <alignment/>
      <protection/>
    </xf>
    <xf numFmtId="0" fontId="16" fillId="0" borderId="0" xfId="0" applyFont="1" applyAlignment="1">
      <alignment/>
    </xf>
    <xf numFmtId="0" fontId="16" fillId="0" borderId="20" xfId="0" applyFont="1" applyBorder="1" applyAlignment="1">
      <alignment/>
    </xf>
    <xf numFmtId="0" fontId="5" fillId="0" borderId="2" xfId="0" applyFont="1" applyBorder="1" applyAlignment="1" quotePrefix="1">
      <alignment horizontal="center"/>
    </xf>
    <xf numFmtId="0" fontId="5" fillId="0" borderId="28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76" fontId="5" fillId="0" borderId="29" xfId="18" applyFont="1" applyBorder="1" applyAlignment="1">
      <alignment/>
    </xf>
    <xf numFmtId="3" fontId="7" fillId="4" borderId="2" xfId="19" applyNumberFormat="1" applyFont="1" applyFill="1" applyBorder="1" applyAlignment="1">
      <alignment/>
    </xf>
    <xf numFmtId="3" fontId="7" fillId="4" borderId="2" xfId="0" applyNumberFormat="1" applyFont="1" applyFill="1" applyBorder="1" applyAlignment="1">
      <alignment/>
    </xf>
    <xf numFmtId="3" fontId="7" fillId="4" borderId="20" xfId="19" applyNumberFormat="1" applyFont="1" applyFill="1" applyBorder="1" applyAlignment="1">
      <alignment/>
    </xf>
    <xf numFmtId="3" fontId="7" fillId="4" borderId="20" xfId="0" applyNumberFormat="1" applyFont="1" applyFill="1" applyBorder="1" applyAlignment="1">
      <alignment/>
    </xf>
    <xf numFmtId="0" fontId="5" fillId="4" borderId="0" xfId="0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5" fillId="4" borderId="5" xfId="19" applyNumberFormat="1" applyFont="1" applyFill="1" applyBorder="1" applyAlignment="1">
      <alignment/>
    </xf>
    <xf numFmtId="3" fontId="5" fillId="4" borderId="5" xfId="19" applyNumberFormat="1" applyFont="1" applyFill="1" applyBorder="1" applyAlignment="1">
      <alignment horizontal="right"/>
    </xf>
    <xf numFmtId="3" fontId="5" fillId="4" borderId="5" xfId="0" applyNumberFormat="1" applyFont="1" applyFill="1" applyBorder="1" applyAlignment="1">
      <alignment/>
    </xf>
    <xf numFmtId="3" fontId="5" fillId="4" borderId="2" xfId="19" applyNumberFormat="1" applyFont="1" applyFill="1" applyBorder="1" applyAlignment="1">
      <alignment/>
    </xf>
    <xf numFmtId="3" fontId="5" fillId="4" borderId="2" xfId="0" applyNumberFormat="1" applyFont="1" applyFill="1" applyBorder="1" applyAlignment="1">
      <alignment/>
    </xf>
    <xf numFmtId="3" fontId="5" fillId="4" borderId="22" xfId="19" applyNumberFormat="1" applyFont="1" applyFill="1" applyBorder="1" applyAlignment="1">
      <alignment/>
    </xf>
    <xf numFmtId="3" fontId="5" fillId="4" borderId="22" xfId="0" applyNumberFormat="1" applyFont="1" applyFill="1" applyBorder="1" applyAlignment="1">
      <alignment/>
    </xf>
    <xf numFmtId="3" fontId="5" fillId="4" borderId="5" xfId="19" applyNumberFormat="1" applyFont="1" applyFill="1" applyBorder="1" applyAlignment="1">
      <alignment/>
    </xf>
    <xf numFmtId="3" fontId="5" fillId="4" borderId="26" xfId="19" applyNumberFormat="1" applyFont="1" applyFill="1" applyBorder="1" applyAlignment="1">
      <alignment/>
    </xf>
    <xf numFmtId="3" fontId="5" fillId="4" borderId="0" xfId="19" applyNumberFormat="1" applyFont="1" applyFill="1" applyBorder="1" applyAlignment="1">
      <alignment/>
    </xf>
    <xf numFmtId="3" fontId="5" fillId="4" borderId="6" xfId="19" applyNumberFormat="1" applyFont="1" applyFill="1" applyBorder="1" applyAlignment="1">
      <alignment/>
    </xf>
    <xf numFmtId="3" fontId="5" fillId="4" borderId="0" xfId="19" applyNumberFormat="1" applyFont="1" applyFill="1" applyBorder="1" applyAlignment="1">
      <alignment/>
    </xf>
    <xf numFmtId="187" fontId="5" fillId="4" borderId="0" xfId="18" applyNumberFormat="1" applyFont="1" applyFill="1" applyBorder="1" applyAlignment="1">
      <alignment/>
    </xf>
    <xf numFmtId="187" fontId="5" fillId="4" borderId="0" xfId="18" applyNumberFormat="1" applyFont="1" applyFill="1" applyBorder="1" applyAlignment="1">
      <alignment/>
    </xf>
    <xf numFmtId="3" fontId="6" fillId="4" borderId="0" xfId="19" applyNumberFormat="1" applyFont="1" applyFill="1" applyBorder="1" applyAlignment="1">
      <alignment/>
    </xf>
    <xf numFmtId="3" fontId="5" fillId="4" borderId="0" xfId="19" applyNumberFormat="1" applyFont="1" applyFill="1" applyBorder="1" applyAlignment="1">
      <alignment horizontal="right"/>
    </xf>
    <xf numFmtId="3" fontId="9" fillId="4" borderId="2" xfId="0" applyNumberFormat="1" applyFont="1" applyFill="1" applyBorder="1" applyAlignment="1">
      <alignment/>
    </xf>
    <xf numFmtId="3" fontId="0" fillId="4" borderId="0" xfId="19" applyNumberFormat="1" applyFill="1" applyAlignment="1">
      <alignment/>
    </xf>
    <xf numFmtId="0" fontId="0" fillId="4" borderId="0" xfId="0" applyFill="1" applyAlignment="1">
      <alignment/>
    </xf>
    <xf numFmtId="3" fontId="5" fillId="4" borderId="0" xfId="19" applyNumberFormat="1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5" fillId="4" borderId="0" xfId="19" applyNumberFormat="1" applyFont="1" applyFill="1" applyBorder="1" applyAlignment="1">
      <alignment horizontal="right"/>
    </xf>
    <xf numFmtId="3" fontId="5" fillId="4" borderId="0" xfId="0" applyNumberFormat="1" applyFont="1" applyFill="1" applyBorder="1" applyAlignment="1">
      <alignment/>
    </xf>
    <xf numFmtId="3" fontId="5" fillId="4" borderId="0" xfId="19" applyNumberFormat="1" applyFont="1" applyFill="1" applyBorder="1" applyAlignment="1">
      <alignment/>
    </xf>
    <xf numFmtId="3" fontId="5" fillId="4" borderId="0" xfId="0" applyNumberFormat="1" applyFont="1" applyFill="1" applyBorder="1" applyAlignment="1">
      <alignment/>
    </xf>
    <xf numFmtId="3" fontId="5" fillId="4" borderId="6" xfId="0" applyNumberFormat="1" applyFont="1" applyFill="1" applyBorder="1" applyAlignment="1">
      <alignment/>
    </xf>
    <xf numFmtId="0" fontId="5" fillId="4" borderId="2" xfId="0" applyFont="1" applyFill="1" applyBorder="1" applyAlignment="1">
      <alignment/>
    </xf>
    <xf numFmtId="0" fontId="8" fillId="0" borderId="0" xfId="0" applyNumberFormat="1" applyFont="1" applyAlignment="1">
      <alignment horizontal="center"/>
    </xf>
    <xf numFmtId="0" fontId="8" fillId="0" borderId="0" xfId="0" applyNumberFormat="1" applyFont="1" applyBorder="1" applyAlignment="1" quotePrefix="1">
      <alignment horizontal="center"/>
    </xf>
    <xf numFmtId="0" fontId="8" fillId="0" borderId="0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Alignment="1">
      <alignment/>
    </xf>
    <xf numFmtId="3" fontId="13" fillId="0" borderId="0" xfId="0" applyNumberFormat="1" applyFont="1" applyBorder="1" applyAlignment="1">
      <alignment/>
    </xf>
    <xf numFmtId="3" fontId="13" fillId="0" borderId="0" xfId="0" applyNumberFormat="1" applyFont="1" applyFill="1" applyBorder="1" applyAlignment="1">
      <alignment/>
    </xf>
    <xf numFmtId="3" fontId="13" fillId="0" borderId="5" xfId="0" applyNumberFormat="1" applyFont="1" applyBorder="1" applyAlignment="1">
      <alignment/>
    </xf>
    <xf numFmtId="3" fontId="13" fillId="0" borderId="5" xfId="0" applyNumberFormat="1" applyFont="1" applyBorder="1" applyAlignment="1">
      <alignment/>
    </xf>
    <xf numFmtId="0" fontId="5" fillId="0" borderId="30" xfId="0" applyFont="1" applyBorder="1" applyAlignment="1">
      <alignment/>
    </xf>
    <xf numFmtId="0" fontId="5" fillId="0" borderId="24" xfId="0" applyFont="1" applyBorder="1" applyAlignment="1">
      <alignment/>
    </xf>
    <xf numFmtId="3" fontId="13" fillId="0" borderId="24" xfId="0" applyNumberFormat="1" applyFont="1" applyBorder="1" applyAlignment="1">
      <alignment/>
    </xf>
    <xf numFmtId="3" fontId="13" fillId="0" borderId="31" xfId="0" applyNumberFormat="1" applyFont="1" applyBorder="1" applyAlignment="1">
      <alignment/>
    </xf>
    <xf numFmtId="3" fontId="13" fillId="0" borderId="32" xfId="0" applyNumberFormat="1" applyFont="1" applyBorder="1" applyAlignment="1">
      <alignment/>
    </xf>
    <xf numFmtId="0" fontId="0" fillId="3" borderId="0" xfId="0" applyFill="1" applyAlignment="1">
      <alignment/>
    </xf>
    <xf numFmtId="0" fontId="5" fillId="3" borderId="0" xfId="0" applyFont="1" applyFill="1" applyAlignment="1">
      <alignment/>
    </xf>
    <xf numFmtId="3" fontId="13" fillId="0" borderId="4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3" fontId="13" fillId="0" borderId="33" xfId="0" applyNumberFormat="1" applyFont="1" applyBorder="1" applyAlignment="1">
      <alignment/>
    </xf>
    <xf numFmtId="3" fontId="5" fillId="0" borderId="6" xfId="0" applyNumberFormat="1" applyFont="1" applyFill="1" applyBorder="1" applyAlignment="1">
      <alignment/>
    </xf>
    <xf numFmtId="0" fontId="5" fillId="2" borderId="3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left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/>
    </xf>
    <xf numFmtId="0" fontId="5" fillId="2" borderId="10" xfId="0" applyFont="1" applyFill="1" applyBorder="1" applyAlignment="1">
      <alignment/>
    </xf>
    <xf numFmtId="3" fontId="5" fillId="2" borderId="0" xfId="0" applyNumberFormat="1" applyFont="1" applyFill="1" applyBorder="1" applyAlignment="1">
      <alignment/>
    </xf>
    <xf numFmtId="3" fontId="5" fillId="2" borderId="0" xfId="19" applyNumberFormat="1" applyFont="1" applyFill="1" applyBorder="1" applyAlignment="1">
      <alignment/>
    </xf>
    <xf numFmtId="3" fontId="5" fillId="0" borderId="10" xfId="19" applyNumberFormat="1" applyFont="1" applyBorder="1" applyAlignment="1">
      <alignment horizontal="right"/>
    </xf>
    <xf numFmtId="3" fontId="5" fillId="2" borderId="0" xfId="19" applyNumberFormat="1" applyFont="1" applyFill="1" applyBorder="1" applyAlignment="1">
      <alignment horizontal="right"/>
    </xf>
    <xf numFmtId="3" fontId="5" fillId="2" borderId="10" xfId="19" applyNumberFormat="1" applyFont="1" applyFill="1" applyBorder="1" applyAlignment="1">
      <alignment horizontal="right"/>
    </xf>
    <xf numFmtId="3" fontId="7" fillId="0" borderId="2" xfId="19" applyNumberFormat="1" applyFont="1" applyBorder="1" applyAlignment="1">
      <alignment horizontal="right"/>
    </xf>
    <xf numFmtId="3" fontId="7" fillId="0" borderId="20" xfId="19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2" xfId="19" applyNumberFormat="1" applyFont="1" applyBorder="1" applyAlignment="1">
      <alignment horizontal="right"/>
    </xf>
    <xf numFmtId="3" fontId="5" fillId="0" borderId="22" xfId="19" applyNumberFormat="1" applyFont="1" applyBorder="1" applyAlignment="1">
      <alignment horizontal="right"/>
    </xf>
    <xf numFmtId="3" fontId="5" fillId="0" borderId="5" xfId="19" applyNumberFormat="1" applyFont="1" applyBorder="1" applyAlignment="1">
      <alignment horizontal="right"/>
    </xf>
    <xf numFmtId="3" fontId="5" fillId="0" borderId="6" xfId="19" applyNumberFormat="1" applyFont="1" applyBorder="1" applyAlignment="1">
      <alignment horizontal="right"/>
    </xf>
    <xf numFmtId="3" fontId="5" fillId="0" borderId="6" xfId="19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2" borderId="0" xfId="0" applyFont="1" applyFill="1" applyBorder="1" applyAlignment="1">
      <alignment horizontal="right"/>
    </xf>
    <xf numFmtId="3" fontId="5" fillId="0" borderId="0" xfId="19" applyNumberFormat="1" applyFont="1" applyFill="1" applyBorder="1" applyAlignment="1">
      <alignment horizontal="left"/>
    </xf>
    <xf numFmtId="3" fontId="7" fillId="0" borderId="2" xfId="19" applyNumberFormat="1" applyFont="1" applyBorder="1" applyAlignment="1">
      <alignment horizontal="left"/>
    </xf>
  </cellXfs>
  <cellStyles count="7">
    <cellStyle name="Normal" xfId="0"/>
    <cellStyle name="Followed Hyperlink" xfId="15"/>
    <cellStyle name="Hyperlink" xfId="16"/>
    <cellStyle name="Normal_Ark1" xfId="17"/>
    <cellStyle name="Percent" xfId="18"/>
    <cellStyle name="Comma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hele 2005</a:t>
            </a:r>
          </a:p>
        </c:rich>
      </c:tx>
      <c:layout>
        <c:manualLayout>
          <c:xMode val="factor"/>
          <c:yMode val="factor"/>
          <c:x val="0.394"/>
          <c:y val="0.016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725"/>
          <c:y val="0.251"/>
          <c:w val="0.23275"/>
          <c:h val="0.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numFmt formatCode="0.0\ 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numFmt formatCode="0.0\ %" sourceLinked="0"/>
              <c:dLblPos val="outEnd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pPr>
              <a:noFill/>
              <a:ln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Høreapparat!$C$343:$C$347</c:f>
              <c:strCache>
                <c:ptCount val="5"/>
                <c:pt idx="0">
                  <c:v>Bak øret</c:v>
                </c:pt>
                <c:pt idx="1">
                  <c:v>I øret</c:v>
                </c:pt>
                <c:pt idx="2">
                  <c:v>Kanal</c:v>
                </c:pt>
                <c:pt idx="3">
                  <c:v>CIC</c:v>
                </c:pt>
                <c:pt idx="4">
                  <c:v>Andre/ukjent</c:v>
                </c:pt>
              </c:strCache>
            </c:strRef>
          </c:cat>
          <c:val>
            <c:numRef>
              <c:f>Høreapparat!$J$343:$J$347</c:f>
              <c:numCache>
                <c:ptCount val="5"/>
                <c:pt idx="0">
                  <c:v>33947</c:v>
                </c:pt>
                <c:pt idx="1">
                  <c:v>13734</c:v>
                </c:pt>
                <c:pt idx="2">
                  <c:v>10465</c:v>
                </c:pt>
                <c:pt idx="3">
                  <c:v>2402</c:v>
                </c:pt>
                <c:pt idx="4">
                  <c:v>30</c:v>
                </c:pt>
              </c:numCache>
            </c:numRef>
          </c:val>
        </c:ser>
        <c:firstSliceAng val="280"/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Antall høreapparater
fordelt på leverandør
4. Kvartal 2005</a:t>
            </a:r>
          </a:p>
        </c:rich>
      </c:tx>
      <c:layout>
        <c:manualLayout>
          <c:xMode val="factor"/>
          <c:yMode val="factor"/>
          <c:x val="0.29825"/>
          <c:y val="-0.018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3475"/>
          <c:y val="0.17825"/>
          <c:w val="0.442"/>
          <c:h val="0.66975"/>
        </c:manualLayout>
      </c:layout>
      <c:doughnut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1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2"/>
              <c:layout>
                <c:manualLayout>
                  <c:x val="0"/>
                  <c:y val="0"/>
                </c:manualLayout>
              </c:layout>
              <c:numFmt formatCode="0.0\ 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\ %" sourceLinked="0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Høreapparat!$C$389:$C$401</c:f>
              <c:strCache>
                <c:ptCount val="13"/>
                <c:pt idx="0">
                  <c:v>Oticon</c:v>
                </c:pt>
                <c:pt idx="1">
                  <c:v>ReSound</c:v>
                </c:pt>
                <c:pt idx="2">
                  <c:v>Medisan</c:v>
                </c:pt>
                <c:pt idx="3">
                  <c:v>Phonak</c:v>
                </c:pt>
                <c:pt idx="4">
                  <c:v>Audiotronics</c:v>
                </c:pt>
                <c:pt idx="5">
                  <c:v>Gewa</c:v>
                </c:pt>
                <c:pt idx="6">
                  <c:v>Beltone</c:v>
                </c:pt>
                <c:pt idx="7">
                  <c:v>Starkey</c:v>
                </c:pt>
                <c:pt idx="8">
                  <c:v>Medus</c:v>
                </c:pt>
                <c:pt idx="9">
                  <c:v>AurisMed</c:v>
                </c:pt>
                <c:pt idx="10">
                  <c:v>Magmo</c:v>
                </c:pt>
                <c:pt idx="11">
                  <c:v>AudioPhoenix</c:v>
                </c:pt>
                <c:pt idx="12">
                  <c:v>Engebretsen</c:v>
                </c:pt>
              </c:strCache>
            </c:strRef>
          </c:cat>
          <c:val>
            <c:numRef>
              <c:f>Høreapparat!$J$389:$J$401</c:f>
              <c:numCache>
                <c:ptCount val="13"/>
                <c:pt idx="0">
                  <c:v>16834</c:v>
                </c:pt>
                <c:pt idx="1">
                  <c:v>12076</c:v>
                </c:pt>
                <c:pt idx="2">
                  <c:v>10867</c:v>
                </c:pt>
                <c:pt idx="3">
                  <c:v>4960</c:v>
                </c:pt>
                <c:pt idx="4">
                  <c:v>3823</c:v>
                </c:pt>
                <c:pt idx="5">
                  <c:v>3181</c:v>
                </c:pt>
                <c:pt idx="6">
                  <c:v>2608</c:v>
                </c:pt>
                <c:pt idx="7">
                  <c:v>2606</c:v>
                </c:pt>
                <c:pt idx="8">
                  <c:v>1682</c:v>
                </c:pt>
                <c:pt idx="9">
                  <c:v>1211</c:v>
                </c:pt>
                <c:pt idx="10">
                  <c:v>415</c:v>
                </c:pt>
                <c:pt idx="11">
                  <c:v>262</c:v>
                </c:pt>
                <c:pt idx="12">
                  <c:v>53</c:v>
                </c:pt>
              </c:numCache>
            </c:numRef>
          </c:val>
        </c:ser>
        <c:firstSliceAng val="320"/>
        <c:holeSize val="35"/>
      </c:doughnut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/>
              <a:t>Antall RTV-apparater pr år</a:t>
            </a:r>
          </a:p>
        </c:rich>
      </c:tx>
      <c:layout>
        <c:manualLayout>
          <c:xMode val="factor"/>
          <c:yMode val="factor"/>
          <c:x val="0.00425"/>
          <c:y val="0.02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122"/>
          <c:w val="0.97875"/>
          <c:h val="0.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'HA 95-05'!$B$1</c:f>
              <c:strCache>
                <c:ptCount val="1"/>
                <c:pt idx="0">
                  <c:v>1995</c:v>
                </c:pt>
              </c:strCache>
            </c:strRef>
          </c:tx>
          <c:spPr>
            <a:pattFill prst="ltHorz">
              <a:fgClr>
                <a:srgbClr val="FFFF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 95-05'!$A$2:$A$14</c:f>
              <c:strCache/>
            </c:strRef>
          </c:cat>
          <c:val>
            <c:numRef>
              <c:f>'HA 95-05'!$B$2:$B$14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"/>
          <c:order val="1"/>
          <c:tx>
            <c:strRef>
              <c:f>'HA 95-05'!$C$1</c:f>
              <c:strCache>
                <c:ptCount val="1"/>
                <c:pt idx="0">
                  <c:v>1996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95-05'!$A$2:$A$14</c:f>
              <c:strCache/>
            </c:strRef>
          </c:cat>
          <c:val>
            <c:numRef>
              <c:f>'HA 95-05'!$C$2:$C$14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2"/>
          <c:order val="2"/>
          <c:tx>
            <c:strRef>
              <c:f>'HA 95-05'!$D$1</c:f>
              <c:strCache>
                <c:ptCount val="1"/>
                <c:pt idx="0">
                  <c:v>1997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95-05'!$A$2:$A$14</c:f>
              <c:strCache/>
            </c:strRef>
          </c:cat>
          <c:val>
            <c:numRef>
              <c:f>'HA 95-05'!$D$2:$D$14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3"/>
          <c:order val="3"/>
          <c:tx>
            <c:strRef>
              <c:f>'HA 95-05'!$E$1</c:f>
              <c:strCache>
                <c:ptCount val="1"/>
                <c:pt idx="0">
                  <c:v>1998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95-05'!$A$2:$A$14</c:f>
              <c:strCache/>
            </c:strRef>
          </c:cat>
          <c:val>
            <c:numRef>
              <c:f>'HA 95-05'!$E$2:$E$14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4"/>
          <c:order val="4"/>
          <c:tx>
            <c:strRef>
              <c:f>'HA 95-05'!$F$1</c:f>
              <c:strCache>
                <c:ptCount val="1"/>
                <c:pt idx="0">
                  <c:v>1999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95-05'!$A$2:$A$14</c:f>
              <c:strCache/>
            </c:strRef>
          </c:cat>
          <c:val>
            <c:numRef>
              <c:f>'HA 95-05'!$F$2:$F$14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5"/>
          <c:order val="5"/>
          <c:tx>
            <c:strRef>
              <c:f>'HA 95-05'!$G$1</c:f>
              <c:strCache>
                <c:ptCount val="1"/>
                <c:pt idx="0">
                  <c:v>2000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95-05'!$A$2:$A$14</c:f>
              <c:strCache/>
            </c:strRef>
          </c:cat>
          <c:val>
            <c:numRef>
              <c:f>'HA 95-05'!$G$2:$G$14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6"/>
          <c:order val="6"/>
          <c:tx>
            <c:strRef>
              <c:f>'HA 95-05'!$H$1</c:f>
              <c:strCache>
                <c:ptCount val="1"/>
                <c:pt idx="0">
                  <c:v>2001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95-05'!$A$2:$A$14</c:f>
              <c:strCache/>
            </c:strRef>
          </c:cat>
          <c:val>
            <c:numRef>
              <c:f>'HA 95-05'!$H$2:$H$14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7"/>
          <c:order val="7"/>
          <c:tx>
            <c:strRef>
              <c:f>'HA 95-05'!$I$1</c:f>
              <c:strCache>
                <c:ptCount val="1"/>
                <c:pt idx="0">
                  <c:v>2002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95-05'!$A$2:$A$14</c:f>
              <c:strCache/>
            </c:strRef>
          </c:cat>
          <c:val>
            <c:numRef>
              <c:f>'HA 95-05'!$I$2:$I$14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8"/>
          <c:order val="8"/>
          <c:tx>
            <c:strRef>
              <c:f>'HA 95-05'!$J$1</c:f>
              <c:strCache>
                <c:ptCount val="1"/>
                <c:pt idx="0">
                  <c:v>2003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95-05'!$A$2:$A$14</c:f>
              <c:strCache/>
            </c:strRef>
          </c:cat>
          <c:val>
            <c:numRef>
              <c:f>'HA 95-05'!$J$2:$J$14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9"/>
          <c:order val="9"/>
          <c:tx>
            <c:strRef>
              <c:f>'HA 95-05'!$K$1</c:f>
              <c:strCache>
                <c:ptCount val="1"/>
                <c:pt idx="0">
                  <c:v>2004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95-05'!$A$2:$A$14</c:f>
              <c:strCache/>
            </c:strRef>
          </c:cat>
          <c:val>
            <c:numRef>
              <c:f>'HA 95-05'!$K$2:$K$14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ser>
          <c:idx val="10"/>
          <c:order val="10"/>
          <c:tx>
            <c:strRef>
              <c:f>'HA 95-05'!$L$1</c:f>
              <c:strCache>
                <c:ptCount val="1"/>
                <c:pt idx="0">
                  <c:v>2005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95-05'!$A$2:$A$14</c:f>
              <c:strCache/>
            </c:strRef>
          </c:cat>
          <c:val>
            <c:numRef>
              <c:f>'HA 95-05'!$L$2:$L$14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</c:ser>
        <c:axId val="35904903"/>
        <c:axId val="54708672"/>
      </c:barChart>
      <c:catAx>
        <c:axId val="359049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4708672"/>
        <c:crosses val="autoZero"/>
        <c:auto val="0"/>
        <c:lblOffset val="100"/>
        <c:noMultiLvlLbl val="0"/>
      </c:catAx>
      <c:valAx>
        <c:axId val="5470867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35904903"/>
        <c:crossesAt val="1"/>
        <c:crossBetween val="between"/>
        <c:dispUnits/>
      </c:valAx>
      <c:spPr>
        <a:noFill/>
      </c:spPr>
    </c:plotArea>
    <c:legend>
      <c:legendPos val="r"/>
      <c:layout>
        <c:manualLayout>
          <c:xMode val="edge"/>
          <c:yMode val="edge"/>
          <c:x val="0.1005"/>
          <c:y val="0.24675"/>
          <c:w val="0.10375"/>
          <c:h val="0.3067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5"/>
          <c:y val="0.03375"/>
          <c:w val="0.76"/>
          <c:h val="0.9325"/>
        </c:manualLayout>
      </c:layout>
      <c:areaChart>
        <c:grouping val="percentStacked"/>
        <c:varyColors val="0"/>
        <c:ser>
          <c:idx val="0"/>
          <c:order val="0"/>
          <c:tx>
            <c:strRef>
              <c:f>'HA 95-05'!$A$2</c:f>
              <c:strCache>
                <c:ptCount val="1"/>
                <c:pt idx="0">
                  <c:v>AudioTek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95-05'!$B$1:$L$1</c:f>
              <c:strCache/>
            </c:strRef>
          </c:cat>
          <c:val>
            <c:numRef>
              <c:f>'HA 95-05'!$B$2:$L$2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0"/>
          <c:order val="1"/>
          <c:tx>
            <c:strRef>
              <c:f>'HA 95-05'!$A$3</c:f>
              <c:strCache>
                <c:ptCount val="1"/>
                <c:pt idx="0">
                  <c:v>Audiotronics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95-05'!$B$1:$L$1</c:f>
              <c:strCache/>
            </c:strRef>
          </c:cat>
          <c:val>
            <c:numRef>
              <c:f>'HA 95-05'!$B$3:$L$3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9"/>
          <c:order val="2"/>
          <c:tx>
            <c:strRef>
              <c:f>'HA 95-05'!$A$4</c:f>
              <c:strCache>
                <c:ptCount val="1"/>
                <c:pt idx="0">
                  <c:v>AurisMed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95-05'!$B$1:$L$1</c:f>
              <c:strCache/>
            </c:strRef>
          </c:cat>
          <c:val>
            <c:numRef>
              <c:f>'HA 95-05'!$B$4:$L$4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8"/>
          <c:order val="3"/>
          <c:tx>
            <c:strRef>
              <c:f>'HA 95-05'!$A$5</c:f>
              <c:strCache>
                <c:ptCount val="1"/>
                <c:pt idx="0">
                  <c:v>Gewa</c:v>
                </c:pt>
              </c:strCache>
            </c:strRef>
          </c:tx>
          <c:spPr>
            <a:pattFill prst="dkVert">
              <a:fgClr>
                <a:srgbClr val="FFFFFF"/>
              </a:fgClr>
              <a:bgClr>
                <a:srgbClr val="FF0000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'HA 95-05'!$B$1:$L$1</c:f>
              <c:strCache/>
            </c:strRef>
          </c:cat>
          <c:val>
            <c:numRef>
              <c:f>'HA 95-05'!$B$5:$L$5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7"/>
          <c:order val="4"/>
          <c:tx>
            <c:strRef>
              <c:f>'HA 95-05'!$A$6</c:f>
              <c:strCache>
                <c:ptCount val="1"/>
                <c:pt idx="0">
                  <c:v>Medisan</c:v>
                </c:pt>
              </c:strCache>
            </c:strRef>
          </c:tx>
          <c:spPr>
            <a:solidFill>
              <a:srgbClr val="FF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 95-05'!$B$1:$L$1</c:f>
              <c:strCache/>
            </c:strRef>
          </c:cat>
          <c:val>
            <c:numRef>
              <c:f>'HA 95-05'!$B$6:$L$6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6"/>
          <c:order val="5"/>
          <c:tx>
            <c:strRef>
              <c:f>'HA 95-05'!$A$7</c:f>
              <c:strCache>
                <c:ptCount val="1"/>
                <c:pt idx="0">
                  <c:v>Medus</c:v>
                </c:pt>
              </c:strCache>
            </c:strRef>
          </c:tx>
          <c:spPr>
            <a:solidFill>
              <a:srgbClr val="00FFFF"/>
            </a:solid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'HA 95-05'!$B$1:$L$1</c:f>
              <c:strCache/>
            </c:strRef>
          </c:cat>
          <c:val>
            <c:numRef>
              <c:f>'HA 95-05'!$B$7:$L$7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5"/>
          <c:order val="6"/>
          <c:tx>
            <c:strRef>
              <c:f>'HA 95-05'!$A$8</c:f>
              <c:strCache>
                <c:ptCount val="1"/>
                <c:pt idx="0">
                  <c:v>Oticon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95-05'!$B$1:$L$1</c:f>
              <c:strCache/>
            </c:strRef>
          </c:cat>
          <c:val>
            <c:numRef>
              <c:f>'HA 95-05'!$B$8:$L$8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4"/>
          <c:order val="7"/>
          <c:tx>
            <c:strRef>
              <c:f>'HA 95-05'!$A$9</c:f>
              <c:strCache>
                <c:ptCount val="1"/>
                <c:pt idx="0">
                  <c:v>Beltone (Philips)</c:v>
                </c:pt>
              </c:strCache>
            </c:strRef>
          </c:tx>
          <c:spPr>
            <a:pattFill prst="ltVert">
              <a:fgClr>
                <a:srgbClr val="FFFFFF"/>
              </a:fgClr>
              <a:bgClr>
                <a:srgbClr val="000000"/>
              </a:bgClr>
            </a:pattFill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95-05'!$B$1:$L$1</c:f>
              <c:strCache/>
            </c:strRef>
          </c:cat>
          <c:val>
            <c:numRef>
              <c:f>'HA 95-05'!$B$9:$L$9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3"/>
          <c:order val="8"/>
          <c:tx>
            <c:strRef>
              <c:f>'HA 95-05'!$A$10</c:f>
              <c:strCache>
                <c:ptCount val="1"/>
                <c:pt idx="0">
                  <c:v>Phonak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95-05'!$B$1:$L$1</c:f>
              <c:strCache/>
            </c:strRef>
          </c:cat>
          <c:val>
            <c:numRef>
              <c:f>'HA 95-05'!$B$10:$L$10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2"/>
          <c:order val="9"/>
          <c:tx>
            <c:strRef>
              <c:f>'HA 95-05'!$A$11</c:f>
              <c:strCache>
                <c:ptCount val="1"/>
                <c:pt idx="0">
                  <c:v>ReSound (Danavox)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95-05'!$B$1:$L$1</c:f>
              <c:strCache/>
            </c:strRef>
          </c:cat>
          <c:val>
            <c:numRef>
              <c:f>'HA 95-05'!$B$11:$L$11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0"/>
          <c:tx>
            <c:strRef>
              <c:f>'HA 95-05'!$A$12</c:f>
              <c:strCache>
                <c:ptCount val="1"/>
                <c:pt idx="0">
                  <c:v>Starkey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95-05'!$B$1:$L$1</c:f>
              <c:strCache/>
            </c:strRef>
          </c:cat>
          <c:val>
            <c:numRef>
              <c:f>'HA 95-05'!$B$12:$L$12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1"/>
          <c:order val="11"/>
          <c:tx>
            <c:strRef>
              <c:f>'HA 95-05'!$A$13</c:f>
              <c:strCache>
                <c:ptCount val="1"/>
                <c:pt idx="0">
                  <c:v>andre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95-05'!$B$1:$L$1</c:f>
              <c:strCache/>
            </c:strRef>
          </c:cat>
          <c:val>
            <c:numRef>
              <c:f>'HA 95-05'!$B$13:$L$13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22616001"/>
        <c:axId val="2217418"/>
      </c:areaChart>
      <c:catAx>
        <c:axId val="226160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17418"/>
        <c:crosses val="autoZero"/>
        <c:auto val="0"/>
        <c:lblOffset val="100"/>
        <c:noMultiLvlLbl val="0"/>
      </c:catAx>
      <c:valAx>
        <c:axId val="221741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av
 antall</a:t>
                </a:r>
              </a:p>
            </c:rich>
          </c:tx>
          <c:layout>
            <c:manualLayout>
              <c:xMode val="factor"/>
              <c:yMode val="factor"/>
              <c:x val="0.0005"/>
              <c:y val="0.098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616001"/>
        <c:crossesAt val="1"/>
        <c:crossBetween val="midCat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85"/>
          <c:y val="0.152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/>
              <a:t>Totalt antall RTV-apparater pr år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8275"/>
          <c:w val="0.967"/>
          <c:h val="0.8935"/>
        </c:manualLayout>
      </c:layout>
      <c:barChart>
        <c:barDir val="col"/>
        <c:grouping val="clustered"/>
        <c:varyColors val="0"/>
        <c:ser>
          <c:idx val="1"/>
          <c:order val="0"/>
          <c:tx>
            <c:v>Antall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'HA 95-05'!$B$1:$L$1</c:f>
              <c:strCache/>
            </c:strRef>
          </c:cat>
          <c:val>
            <c:numRef>
              <c:f>'HA 95-05'!$B$14:$L$14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axId val="19956763"/>
        <c:axId val="45393140"/>
      </c:barChart>
      <c:catAx>
        <c:axId val="199567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393140"/>
        <c:crosses val="autoZero"/>
        <c:auto val="1"/>
        <c:lblOffset val="100"/>
        <c:noMultiLvlLbl val="0"/>
      </c:catAx>
      <c:valAx>
        <c:axId val="4539314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56763"/>
        <c:crossesAt val="1"/>
        <c:crossBetween val="between"/>
        <c:dispUnits/>
        <c:majorUnit val="10000"/>
        <c:minorUnit val="1000"/>
      </c:valAx>
      <c:dTable>
        <c:showHorzBorder val="1"/>
        <c:showVertBorder val="1"/>
        <c:showOutline val="1"/>
        <c:showKeys val="0"/>
        <c:txPr>
          <a:bodyPr vert="horz" rot="0"/>
          <a:lstStyle/>
          <a:p>
            <a:pPr>
              <a:defRPr lang="en-US" cap="none" sz="1100" b="0" i="0" u="none" baseline="0"/>
            </a:pPr>
          </a:p>
        </c:txPr>
      </c:dTable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5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/>
              <a:t>Høreapparatkostnader for RTV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008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'HA 95-05'!$F$1:$L$1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cat>
          <c:val>
            <c:numRef>
              <c:f>'HA 95-05'!$F$23:$L$23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axId val="5885077"/>
        <c:axId val="52965694"/>
      </c:barChart>
      <c:catAx>
        <c:axId val="58850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2965694"/>
        <c:crosses val="autoZero"/>
        <c:auto val="1"/>
        <c:lblOffset val="100"/>
        <c:noMultiLvlLbl val="0"/>
      </c:catAx>
      <c:valAx>
        <c:axId val="52965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/>
                  <a:t>mill kr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5077"/>
        <c:crossesAt val="1"/>
        <c:crossBetween val="between"/>
        <c:dispUnits/>
      </c:valAx>
      <c:spPr>
        <a:solidFill>
          <a:srgbClr val="E3E3E3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348</xdr:row>
      <xdr:rowOff>9525</xdr:rowOff>
    </xdr:from>
    <xdr:to>
      <xdr:col>5</xdr:col>
      <xdr:colOff>457200</xdr:colOff>
      <xdr:row>360</xdr:row>
      <xdr:rowOff>28575</xdr:rowOff>
    </xdr:to>
    <xdr:graphicFrame>
      <xdr:nvGraphicFramePr>
        <xdr:cNvPr id="1" name="Chart 8"/>
        <xdr:cNvGraphicFramePr/>
      </xdr:nvGraphicFramePr>
      <xdr:xfrm>
        <a:off x="28575" y="46958250"/>
        <a:ext cx="3781425" cy="1628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19050</xdr:colOff>
      <xdr:row>370</xdr:row>
      <xdr:rowOff>38100</xdr:rowOff>
    </xdr:from>
    <xdr:to>
      <xdr:col>5</xdr:col>
      <xdr:colOff>466725</xdr:colOff>
      <xdr:row>387</xdr:row>
      <xdr:rowOff>133350</xdr:rowOff>
    </xdr:to>
    <xdr:graphicFrame>
      <xdr:nvGraphicFramePr>
        <xdr:cNvPr id="2" name="Chart 9"/>
        <xdr:cNvGraphicFramePr/>
      </xdr:nvGraphicFramePr>
      <xdr:xfrm>
        <a:off x="19050" y="49958625"/>
        <a:ext cx="3800475" cy="2847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25</xdr:row>
      <xdr:rowOff>28575</xdr:rowOff>
    </xdr:from>
    <xdr:to>
      <xdr:col>8</xdr:col>
      <xdr:colOff>552450</xdr:colOff>
      <xdr:row>53</xdr:row>
      <xdr:rowOff>19050</xdr:rowOff>
    </xdr:to>
    <xdr:graphicFrame>
      <xdr:nvGraphicFramePr>
        <xdr:cNvPr id="1" name="Chart 1"/>
        <xdr:cNvGraphicFramePr/>
      </xdr:nvGraphicFramePr>
      <xdr:xfrm>
        <a:off x="9525" y="4105275"/>
        <a:ext cx="5867400" cy="4524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28575</xdr:colOff>
      <xdr:row>52</xdr:row>
      <xdr:rowOff>142875</xdr:rowOff>
    </xdr:from>
    <xdr:to>
      <xdr:col>8</xdr:col>
      <xdr:colOff>561975</xdr:colOff>
      <xdr:row>70</xdr:row>
      <xdr:rowOff>133350</xdr:rowOff>
    </xdr:to>
    <xdr:graphicFrame>
      <xdr:nvGraphicFramePr>
        <xdr:cNvPr id="2" name="Chart 2"/>
        <xdr:cNvGraphicFramePr/>
      </xdr:nvGraphicFramePr>
      <xdr:xfrm>
        <a:off x="28575" y="8591550"/>
        <a:ext cx="58578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71</xdr:row>
      <xdr:rowOff>57150</xdr:rowOff>
    </xdr:from>
    <xdr:to>
      <xdr:col>8</xdr:col>
      <xdr:colOff>561975</xdr:colOff>
      <xdr:row>96</xdr:row>
      <xdr:rowOff>95250</xdr:rowOff>
    </xdr:to>
    <xdr:graphicFrame>
      <xdr:nvGraphicFramePr>
        <xdr:cNvPr id="3" name="Chart 3"/>
        <xdr:cNvGraphicFramePr/>
      </xdr:nvGraphicFramePr>
      <xdr:xfrm>
        <a:off x="9525" y="11582400"/>
        <a:ext cx="5876925" cy="40862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171450</xdr:colOff>
      <xdr:row>98</xdr:row>
      <xdr:rowOff>0</xdr:rowOff>
    </xdr:from>
    <xdr:to>
      <xdr:col>7</xdr:col>
      <xdr:colOff>523875</xdr:colOff>
      <xdr:row>122</xdr:row>
      <xdr:rowOff>114300</xdr:rowOff>
    </xdr:to>
    <xdr:graphicFrame>
      <xdr:nvGraphicFramePr>
        <xdr:cNvPr id="4" name="Chart 4"/>
        <xdr:cNvGraphicFramePr/>
      </xdr:nvGraphicFramePr>
      <xdr:xfrm>
        <a:off x="171450" y="15897225"/>
        <a:ext cx="5067300" cy="4000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44"/>
  <sheetViews>
    <sheetView tabSelected="1" workbookViewId="0" topLeftCell="A1">
      <pane ySplit="2" topLeftCell="BM3" activePane="bottomLeft" state="frozen"/>
      <selection pane="topLeft" activeCell="A1" sqref="A1"/>
      <selection pane="bottomLeft" activeCell="O1" activeCellId="2" sqref="K1:K16384 M1:M16384 O1:O16384"/>
    </sheetView>
  </sheetViews>
  <sheetFormatPr defaultColWidth="11.421875" defaultRowHeight="12.75"/>
  <cols>
    <col min="1" max="1" width="4.140625" style="6" customWidth="1"/>
    <col min="2" max="2" width="4.140625" style="7" customWidth="1"/>
    <col min="3" max="3" width="30.57421875" style="7" customWidth="1"/>
    <col min="4" max="4" width="4.8515625" style="8" customWidth="1"/>
    <col min="5" max="5" width="6.57421875" style="8" customWidth="1"/>
    <col min="6" max="6" width="8.140625" style="9" customWidth="1"/>
    <col min="7" max="7" width="8.00390625" style="26" customWidth="1"/>
    <col min="8" max="8" width="7.8515625" style="26" customWidth="1"/>
    <col min="9" max="9" width="8.00390625" style="26" customWidth="1"/>
    <col min="10" max="10" width="6.28125" style="38" customWidth="1"/>
    <col min="11" max="11" width="6.8515625" style="10" hidden="1" customWidth="1"/>
    <col min="12" max="12" width="6.8515625" style="10" customWidth="1"/>
    <col min="13" max="13" width="9.7109375" style="198" hidden="1" customWidth="1"/>
    <col min="14" max="14" width="9.7109375" style="188" customWidth="1"/>
    <col min="15" max="15" width="9.28125" style="250" hidden="1" customWidth="1"/>
    <col min="16" max="16" width="9.7109375" style="9" customWidth="1"/>
    <col min="17" max="17" width="8.421875" style="46" customWidth="1"/>
    <col min="18" max="21" width="9.140625" style="46" customWidth="1"/>
    <col min="22" max="16384" width="9.140625" style="9" customWidth="1"/>
  </cols>
  <sheetData>
    <row r="1" spans="1:21" s="92" customFormat="1" ht="10.5">
      <c r="A1" s="89" t="s">
        <v>8</v>
      </c>
      <c r="B1" s="90" t="s">
        <v>9</v>
      </c>
      <c r="C1" s="90" t="s">
        <v>10</v>
      </c>
      <c r="D1" s="91" t="s">
        <v>11</v>
      </c>
      <c r="E1" s="91" t="s">
        <v>112</v>
      </c>
      <c r="F1" s="92" t="s">
        <v>12</v>
      </c>
      <c r="G1" s="92" t="s">
        <v>13</v>
      </c>
      <c r="H1" s="92" t="s">
        <v>14</v>
      </c>
      <c r="I1" s="92" t="s">
        <v>15</v>
      </c>
      <c r="J1" s="93" t="s">
        <v>16</v>
      </c>
      <c r="K1" s="94" t="s">
        <v>415</v>
      </c>
      <c r="L1" s="94" t="s">
        <v>416</v>
      </c>
      <c r="M1" s="183" t="s">
        <v>105</v>
      </c>
      <c r="N1" s="184" t="s">
        <v>106</v>
      </c>
      <c r="O1" s="259" t="s">
        <v>447</v>
      </c>
      <c r="P1" s="94" t="s">
        <v>446</v>
      </c>
      <c r="Q1" s="158"/>
      <c r="R1" s="97"/>
      <c r="S1" s="98"/>
      <c r="T1" s="96"/>
      <c r="U1" s="46"/>
    </row>
    <row r="2" spans="1:21" s="102" customFormat="1" ht="10.5">
      <c r="A2" s="99"/>
      <c r="B2" s="100"/>
      <c r="C2" s="100"/>
      <c r="D2" s="101"/>
      <c r="E2" s="101"/>
      <c r="F2" s="102" t="s">
        <v>18</v>
      </c>
      <c r="G2" s="102" t="s">
        <v>18</v>
      </c>
      <c r="H2" s="102" t="s">
        <v>18</v>
      </c>
      <c r="I2" s="102" t="s">
        <v>18</v>
      </c>
      <c r="J2" s="103" t="s">
        <v>18</v>
      </c>
      <c r="K2" s="104" t="s">
        <v>19</v>
      </c>
      <c r="L2" s="104" t="s">
        <v>19</v>
      </c>
      <c r="M2" s="185" t="s">
        <v>107</v>
      </c>
      <c r="N2" s="186" t="s">
        <v>107</v>
      </c>
      <c r="O2" s="249" t="s">
        <v>107</v>
      </c>
      <c r="P2" s="104" t="s">
        <v>107</v>
      </c>
      <c r="Q2" s="158"/>
      <c r="R2" s="105"/>
      <c r="S2" s="105"/>
      <c r="T2" s="105"/>
      <c r="U2" s="46"/>
    </row>
    <row r="3" spans="3:19" ht="10.5">
      <c r="C3" s="7" t="s">
        <v>200</v>
      </c>
      <c r="K3" s="10" t="s">
        <v>417</v>
      </c>
      <c r="Q3" s="7"/>
      <c r="S3" s="46" t="s">
        <v>442</v>
      </c>
    </row>
    <row r="4" spans="1:19" ht="10.5">
      <c r="A4" s="6" t="s">
        <v>187</v>
      </c>
      <c r="B4" s="7" t="s">
        <v>20</v>
      </c>
      <c r="C4" s="7" t="s">
        <v>294</v>
      </c>
      <c r="D4" s="8" t="s">
        <v>21</v>
      </c>
      <c r="E4" s="8">
        <v>1</v>
      </c>
      <c r="F4" s="11">
        <v>38</v>
      </c>
      <c r="G4" s="26">
        <v>25</v>
      </c>
      <c r="I4" s="26">
        <v>0</v>
      </c>
      <c r="J4" s="38">
        <f aca="true" t="shared" si="0" ref="J4:J11">F4+G4+H4+I4</f>
        <v>63</v>
      </c>
      <c r="K4" s="10">
        <v>3790</v>
      </c>
      <c r="L4" s="10">
        <v>3790</v>
      </c>
      <c r="M4" s="198">
        <f aca="true" t="shared" si="1" ref="M4:M11">$K4*($F4+$G4)</f>
        <v>238770</v>
      </c>
      <c r="N4" s="188">
        <f aca="true" t="shared" si="2" ref="N4:N11">M4+(H4+I4)*L4</f>
        <v>238770</v>
      </c>
      <c r="O4" s="108">
        <f aca="true" t="shared" si="3" ref="O4:O11">IF(K4&gt;prisgrense,(F4+G4)*prisgrense,(F4+G4)*K4)</f>
        <v>238770</v>
      </c>
      <c r="P4" s="10">
        <f aca="true" t="shared" si="4" ref="P4:P11">O4+IF(L4&gt;prisgrense,(H4+I4)*prisgrense,(H4+I4)*L4)</f>
        <v>238770</v>
      </c>
      <c r="Q4" s="7" t="s">
        <v>357</v>
      </c>
      <c r="S4" s="46" t="s">
        <v>444</v>
      </c>
    </row>
    <row r="5" spans="1:19" ht="10.5">
      <c r="A5" s="6" t="s">
        <v>187</v>
      </c>
      <c r="B5" s="7" t="s">
        <v>20</v>
      </c>
      <c r="C5" s="7" t="s">
        <v>292</v>
      </c>
      <c r="D5" s="8" t="s">
        <v>21</v>
      </c>
      <c r="E5" s="8">
        <v>1</v>
      </c>
      <c r="F5" s="11">
        <v>12</v>
      </c>
      <c r="G5" s="26">
        <v>3</v>
      </c>
      <c r="H5" s="26">
        <v>11</v>
      </c>
      <c r="I5" s="26">
        <v>37</v>
      </c>
      <c r="J5" s="38">
        <f t="shared" si="0"/>
        <v>63</v>
      </c>
      <c r="K5" s="10">
        <v>4416</v>
      </c>
      <c r="L5" s="10">
        <v>4416</v>
      </c>
      <c r="M5" s="198">
        <f t="shared" si="1"/>
        <v>66240</v>
      </c>
      <c r="N5" s="188">
        <f>M5+(H5+I5)*L5</f>
        <v>278208</v>
      </c>
      <c r="O5" s="108">
        <f>IF(K5&gt;prisgrense,(F5+G5)*prisgrense,(F5+G5)*K5)</f>
        <v>66240</v>
      </c>
      <c r="P5" s="10">
        <f>O5+IF(L5&gt;prisgrense,(H5+I5)*prisgrense,(H5+I5)*L5)</f>
        <v>278208</v>
      </c>
      <c r="Q5" s="7"/>
      <c r="S5" s="46" t="s">
        <v>443</v>
      </c>
    </row>
    <row r="6" spans="1:17" ht="10.5">
      <c r="A6" s="6" t="s">
        <v>187</v>
      </c>
      <c r="B6" s="7" t="s">
        <v>20</v>
      </c>
      <c r="C6" s="7" t="s">
        <v>295</v>
      </c>
      <c r="D6" s="8" t="s">
        <v>21</v>
      </c>
      <c r="E6" s="8">
        <v>1</v>
      </c>
      <c r="F6" s="11">
        <v>20</v>
      </c>
      <c r="G6" s="26">
        <v>8</v>
      </c>
      <c r="H6" s="26">
        <v>14</v>
      </c>
      <c r="I6" s="26">
        <v>12</v>
      </c>
      <c r="J6" s="38">
        <f t="shared" si="0"/>
        <v>54</v>
      </c>
      <c r="K6" s="10">
        <v>4240</v>
      </c>
      <c r="L6" s="10">
        <v>4240</v>
      </c>
      <c r="M6" s="198">
        <f t="shared" si="1"/>
        <v>118720</v>
      </c>
      <c r="N6" s="188">
        <f t="shared" si="2"/>
        <v>228960</v>
      </c>
      <c r="O6" s="108">
        <f t="shared" si="3"/>
        <v>118720</v>
      </c>
      <c r="P6" s="10">
        <f t="shared" si="4"/>
        <v>228960</v>
      </c>
      <c r="Q6" s="7"/>
    </row>
    <row r="7" spans="1:17" ht="10.5">
      <c r="A7" s="6" t="s">
        <v>187</v>
      </c>
      <c r="B7" s="7" t="s">
        <v>20</v>
      </c>
      <c r="C7" s="7" t="s">
        <v>293</v>
      </c>
      <c r="D7" s="8" t="s">
        <v>22</v>
      </c>
      <c r="E7" s="8">
        <v>2</v>
      </c>
      <c r="F7" s="11">
        <v>7</v>
      </c>
      <c r="G7" s="26">
        <v>6</v>
      </c>
      <c r="H7" s="26">
        <v>5</v>
      </c>
      <c r="I7" s="26">
        <v>5</v>
      </c>
      <c r="J7" s="38">
        <f t="shared" si="0"/>
        <v>23</v>
      </c>
      <c r="K7" s="10">
        <v>3920</v>
      </c>
      <c r="L7" s="10">
        <v>3920</v>
      </c>
      <c r="M7" s="198">
        <f t="shared" si="1"/>
        <v>50960</v>
      </c>
      <c r="N7" s="188">
        <f t="shared" si="2"/>
        <v>90160</v>
      </c>
      <c r="O7" s="108">
        <f t="shared" si="3"/>
        <v>50960</v>
      </c>
      <c r="P7" s="10">
        <f t="shared" si="4"/>
        <v>90160</v>
      </c>
      <c r="Q7" s="7"/>
    </row>
    <row r="8" spans="1:17" ht="10.5">
      <c r="A8" s="6" t="s">
        <v>187</v>
      </c>
      <c r="B8" s="7" t="s">
        <v>20</v>
      </c>
      <c r="C8" s="7" t="s">
        <v>277</v>
      </c>
      <c r="D8" s="8" t="s">
        <v>21</v>
      </c>
      <c r="E8" s="8">
        <v>1</v>
      </c>
      <c r="F8" s="11">
        <v>5</v>
      </c>
      <c r="G8" s="26">
        <v>4</v>
      </c>
      <c r="H8" s="26">
        <v>1</v>
      </c>
      <c r="I8" s="26">
        <v>11</v>
      </c>
      <c r="J8" s="38">
        <f t="shared" si="0"/>
        <v>21</v>
      </c>
      <c r="K8" s="10">
        <v>3760</v>
      </c>
      <c r="L8" s="10">
        <v>3760</v>
      </c>
      <c r="M8" s="198">
        <f t="shared" si="1"/>
        <v>33840</v>
      </c>
      <c r="N8" s="188">
        <f t="shared" si="2"/>
        <v>78960</v>
      </c>
      <c r="O8" s="108">
        <f t="shared" si="3"/>
        <v>33840</v>
      </c>
      <c r="P8" s="10">
        <f t="shared" si="4"/>
        <v>78960</v>
      </c>
      <c r="Q8" s="7"/>
    </row>
    <row r="9" spans="1:17" ht="10.5">
      <c r="A9" s="6" t="s">
        <v>187</v>
      </c>
      <c r="B9" s="7" t="s">
        <v>20</v>
      </c>
      <c r="C9" s="7" t="s">
        <v>328</v>
      </c>
      <c r="D9" s="8" t="s">
        <v>21</v>
      </c>
      <c r="E9" s="8">
        <v>1</v>
      </c>
      <c r="F9" s="11"/>
      <c r="H9" s="26">
        <v>5</v>
      </c>
      <c r="I9" s="26">
        <v>9</v>
      </c>
      <c r="J9" s="38">
        <f t="shared" si="0"/>
        <v>14</v>
      </c>
      <c r="K9" s="10">
        <v>5216</v>
      </c>
      <c r="L9" s="10">
        <v>5216</v>
      </c>
      <c r="M9" s="198">
        <f t="shared" si="1"/>
        <v>0</v>
      </c>
      <c r="N9" s="188">
        <f t="shared" si="2"/>
        <v>73024</v>
      </c>
      <c r="O9" s="108">
        <f t="shared" si="3"/>
        <v>0</v>
      </c>
      <c r="P9" s="10">
        <f t="shared" si="4"/>
        <v>61824</v>
      </c>
      <c r="Q9" s="7"/>
    </row>
    <row r="10" spans="1:17" ht="10.5">
      <c r="A10" s="6" t="s">
        <v>187</v>
      </c>
      <c r="B10" s="7" t="s">
        <v>20</v>
      </c>
      <c r="C10" s="7" t="s">
        <v>408</v>
      </c>
      <c r="D10" s="8" t="s">
        <v>21</v>
      </c>
      <c r="F10" s="11"/>
      <c r="H10" s="26">
        <v>9</v>
      </c>
      <c r="I10" s="26">
        <v>4</v>
      </c>
      <c r="J10" s="38">
        <f t="shared" si="0"/>
        <v>13</v>
      </c>
      <c r="K10" s="10">
        <v>3600</v>
      </c>
      <c r="L10" s="10">
        <v>3600</v>
      </c>
      <c r="M10" s="198">
        <f t="shared" si="1"/>
        <v>0</v>
      </c>
      <c r="N10" s="188">
        <f t="shared" si="2"/>
        <v>46800</v>
      </c>
      <c r="O10" s="108">
        <f t="shared" si="3"/>
        <v>0</v>
      </c>
      <c r="P10" s="10">
        <f t="shared" si="4"/>
        <v>46800</v>
      </c>
      <c r="Q10" s="7"/>
    </row>
    <row r="11" spans="1:17" ht="11.25" thickBot="1">
      <c r="A11" s="6" t="s">
        <v>187</v>
      </c>
      <c r="B11" s="7" t="s">
        <v>20</v>
      </c>
      <c r="C11" s="7" t="s">
        <v>296</v>
      </c>
      <c r="D11" s="8" t="s">
        <v>22</v>
      </c>
      <c r="E11" s="8">
        <v>2</v>
      </c>
      <c r="F11" s="11">
        <v>1</v>
      </c>
      <c r="G11" s="26">
        <v>10</v>
      </c>
      <c r="I11" s="26">
        <v>0</v>
      </c>
      <c r="J11" s="38">
        <f t="shared" si="0"/>
        <v>11</v>
      </c>
      <c r="K11" s="10">
        <v>4032</v>
      </c>
      <c r="L11" s="10">
        <v>4032</v>
      </c>
      <c r="M11" s="198">
        <f t="shared" si="1"/>
        <v>44352</v>
      </c>
      <c r="N11" s="188">
        <f t="shared" si="2"/>
        <v>44352</v>
      </c>
      <c r="O11" s="108">
        <f t="shared" si="3"/>
        <v>44352</v>
      </c>
      <c r="P11" s="10">
        <f t="shared" si="4"/>
        <v>44352</v>
      </c>
      <c r="Q11" s="7" t="s">
        <v>357</v>
      </c>
    </row>
    <row r="12" spans="1:17" ht="10.5">
      <c r="A12" s="12" t="s">
        <v>187</v>
      </c>
      <c r="B12" s="13"/>
      <c r="C12" s="13" t="s">
        <v>188</v>
      </c>
      <c r="D12" s="14"/>
      <c r="E12" s="14"/>
      <c r="F12" s="30">
        <f>SUM(F4:F11)</f>
        <v>83</v>
      </c>
      <c r="G12" s="30">
        <f>SUM(G4:G11)</f>
        <v>56</v>
      </c>
      <c r="H12" s="30">
        <f>SUM(H4:H11)</f>
        <v>45</v>
      </c>
      <c r="I12" s="30">
        <f>SUM(I4:I11)</f>
        <v>78</v>
      </c>
      <c r="J12" s="39">
        <f>SUM(J4:J11)</f>
        <v>262</v>
      </c>
      <c r="K12" s="84"/>
      <c r="L12" s="84"/>
      <c r="M12" s="189">
        <f>SUM(M4:M11)</f>
        <v>552882</v>
      </c>
      <c r="N12" s="189">
        <f>SUM(N4:N11)</f>
        <v>1079234</v>
      </c>
      <c r="O12" s="123">
        <f>SUM(O4:O11)</f>
        <v>552882</v>
      </c>
      <c r="P12" s="128">
        <f>SUM(P4:P11)</f>
        <v>1068034</v>
      </c>
      <c r="Q12" s="7"/>
    </row>
    <row r="13" spans="1:17" ht="10.5">
      <c r="A13" s="6" t="s">
        <v>187</v>
      </c>
      <c r="C13" s="23" t="s">
        <v>24</v>
      </c>
      <c r="F13" s="42">
        <f>F12/F339</f>
        <v>0.005171661785781045</v>
      </c>
      <c r="G13" s="44">
        <f>G12/G339</f>
        <v>0.0034978138663335416</v>
      </c>
      <c r="H13" s="44">
        <f>H12/H339</f>
        <v>0.003486210102262163</v>
      </c>
      <c r="I13" s="44">
        <f>I12/I339</f>
        <v>0.004996476843251553</v>
      </c>
      <c r="J13" s="43">
        <f>J12/J339</f>
        <v>0.004325002476146456</v>
      </c>
      <c r="K13" s="19"/>
      <c r="L13" s="19"/>
      <c r="M13" s="200">
        <f>M12/M339</f>
        <v>0.0037125943333900777</v>
      </c>
      <c r="N13" s="201">
        <f>N12/N339</f>
        <v>0.003802244187708227</v>
      </c>
      <c r="Q13" s="7"/>
    </row>
    <row r="14" spans="1:17" ht="10.5">
      <c r="A14" s="6" t="s">
        <v>187</v>
      </c>
      <c r="C14" s="7" t="s">
        <v>25</v>
      </c>
      <c r="F14" s="25"/>
      <c r="G14" s="26">
        <f>F12+G12</f>
        <v>139</v>
      </c>
      <c r="H14" s="26">
        <f>F12+G12+H12</f>
        <v>184</v>
      </c>
      <c r="I14" s="26">
        <f>F12+G12+H12+I12</f>
        <v>262</v>
      </c>
      <c r="K14" s="19"/>
      <c r="L14" s="19"/>
      <c r="Q14" s="7"/>
    </row>
    <row r="15" spans="6:17" ht="10.5">
      <c r="F15" s="25"/>
      <c r="K15" s="19"/>
      <c r="L15" s="19"/>
      <c r="Q15" s="7"/>
    </row>
    <row r="16" spans="1:17" ht="10.5">
      <c r="A16" s="6" t="s">
        <v>26</v>
      </c>
      <c r="B16" s="7" t="s">
        <v>28</v>
      </c>
      <c r="C16" s="86" t="s">
        <v>345</v>
      </c>
      <c r="D16" s="8" t="s">
        <v>21</v>
      </c>
      <c r="E16" s="8">
        <v>1</v>
      </c>
      <c r="H16" s="26">
        <v>122</v>
      </c>
      <c r="I16" s="26">
        <v>232</v>
      </c>
      <c r="J16" s="38">
        <f>F16+G16+H16+I16</f>
        <v>354</v>
      </c>
      <c r="K16" s="10">
        <v>4400</v>
      </c>
      <c r="L16" s="10">
        <v>4400</v>
      </c>
      <c r="M16" s="198">
        <f aca="true" t="shared" si="5" ref="M16:M38">$K16*($F16+$G16)</f>
        <v>0</v>
      </c>
      <c r="N16" s="188">
        <f aca="true" t="shared" si="6" ref="N16:N38">M16+(H16+I16)*L16</f>
        <v>1557600</v>
      </c>
      <c r="O16" s="108">
        <f aca="true" t="shared" si="7" ref="O16:O38">IF(K16&gt;prisgrense,(F16+G16)*prisgrense,(F16+G16)*K16)</f>
        <v>0</v>
      </c>
      <c r="P16" s="10">
        <f aca="true" t="shared" si="8" ref="P16:P38">O16+IF(L16&gt;prisgrense,(H16+I16)*prisgrense,(H16+I16)*L16)</f>
        <v>1557600</v>
      </c>
      <c r="Q16" s="7"/>
    </row>
    <row r="17" spans="1:17" ht="10.5">
      <c r="A17" s="6" t="s">
        <v>26</v>
      </c>
      <c r="B17" s="7" t="s">
        <v>28</v>
      </c>
      <c r="C17" s="86" t="s">
        <v>171</v>
      </c>
      <c r="D17" s="8" t="s">
        <v>21</v>
      </c>
      <c r="E17" s="27">
        <v>1</v>
      </c>
      <c r="F17" s="9">
        <v>39</v>
      </c>
      <c r="G17" s="26">
        <v>59</v>
      </c>
      <c r="H17" s="26">
        <v>14</v>
      </c>
      <c r="I17" s="26">
        <v>4</v>
      </c>
      <c r="J17" s="38">
        <f aca="true" t="shared" si="9" ref="J17:J28">F17+G17+H17+I17</f>
        <v>116</v>
      </c>
      <c r="K17" s="10">
        <v>4416</v>
      </c>
      <c r="L17" s="10">
        <v>4416</v>
      </c>
      <c r="M17" s="198">
        <f t="shared" si="5"/>
        <v>432768</v>
      </c>
      <c r="N17" s="188">
        <f t="shared" si="6"/>
        <v>512256</v>
      </c>
      <c r="O17" s="108">
        <f t="shared" si="7"/>
        <v>432768</v>
      </c>
      <c r="P17" s="10">
        <f t="shared" si="8"/>
        <v>512256</v>
      </c>
      <c r="Q17" s="7"/>
    </row>
    <row r="18" spans="1:17" ht="10.5">
      <c r="A18" s="6" t="s">
        <v>26</v>
      </c>
      <c r="B18" s="7" t="s">
        <v>28</v>
      </c>
      <c r="C18" s="86" t="s">
        <v>170</v>
      </c>
      <c r="D18" s="8" t="s">
        <v>21</v>
      </c>
      <c r="E18" s="27">
        <v>1</v>
      </c>
      <c r="F18" s="9">
        <v>35</v>
      </c>
      <c r="G18" s="26">
        <v>55</v>
      </c>
      <c r="H18" s="26">
        <v>14</v>
      </c>
      <c r="I18" s="26">
        <v>8</v>
      </c>
      <c r="J18" s="38">
        <f t="shared" si="9"/>
        <v>112</v>
      </c>
      <c r="K18" s="10">
        <v>4355</v>
      </c>
      <c r="L18" s="10">
        <v>4355</v>
      </c>
      <c r="M18" s="198">
        <f t="shared" si="5"/>
        <v>391950</v>
      </c>
      <c r="N18" s="188">
        <f t="shared" si="6"/>
        <v>487760</v>
      </c>
      <c r="O18" s="108">
        <f t="shared" si="7"/>
        <v>391950</v>
      </c>
      <c r="P18" s="10">
        <f t="shared" si="8"/>
        <v>487760</v>
      </c>
      <c r="Q18" s="7"/>
    </row>
    <row r="19" spans="1:17" ht="10.5">
      <c r="A19" s="6" t="s">
        <v>26</v>
      </c>
      <c r="B19" s="7" t="s">
        <v>28</v>
      </c>
      <c r="C19" s="86" t="s">
        <v>169</v>
      </c>
      <c r="D19" s="8" t="s">
        <v>22</v>
      </c>
      <c r="E19" s="27">
        <v>2</v>
      </c>
      <c r="F19" s="9">
        <v>75</v>
      </c>
      <c r="G19" s="26">
        <v>18</v>
      </c>
      <c r="H19" s="26">
        <v>10</v>
      </c>
      <c r="I19" s="26">
        <v>2</v>
      </c>
      <c r="J19" s="38">
        <f t="shared" si="9"/>
        <v>105</v>
      </c>
      <c r="K19" s="10">
        <v>4355</v>
      </c>
      <c r="L19" s="10">
        <v>4355</v>
      </c>
      <c r="M19" s="198">
        <f t="shared" si="5"/>
        <v>405015</v>
      </c>
      <c r="N19" s="188">
        <f t="shared" si="6"/>
        <v>457275</v>
      </c>
      <c r="O19" s="108">
        <f t="shared" si="7"/>
        <v>405015</v>
      </c>
      <c r="P19" s="10">
        <f t="shared" si="8"/>
        <v>457275</v>
      </c>
      <c r="Q19" s="7" t="s">
        <v>399</v>
      </c>
    </row>
    <row r="20" spans="1:17" ht="10.5">
      <c r="A20" s="6" t="s">
        <v>26</v>
      </c>
      <c r="B20" s="7" t="s">
        <v>28</v>
      </c>
      <c r="C20" s="86" t="s">
        <v>342</v>
      </c>
      <c r="D20" s="8" t="s">
        <v>21</v>
      </c>
      <c r="E20" s="8">
        <v>1</v>
      </c>
      <c r="H20" s="26">
        <v>18</v>
      </c>
      <c r="I20" s="26">
        <v>61</v>
      </c>
      <c r="J20" s="38">
        <f>F20+G20+H20+I20</f>
        <v>79</v>
      </c>
      <c r="K20" s="10">
        <v>4400</v>
      </c>
      <c r="L20" s="10">
        <v>4400</v>
      </c>
      <c r="M20" s="198">
        <f>$K20*($F20+$G20)</f>
        <v>0</v>
      </c>
      <c r="N20" s="188">
        <f t="shared" si="6"/>
        <v>347600</v>
      </c>
      <c r="O20" s="108">
        <f t="shared" si="7"/>
        <v>0</v>
      </c>
      <c r="P20" s="10">
        <f t="shared" si="8"/>
        <v>347600</v>
      </c>
      <c r="Q20" s="7"/>
    </row>
    <row r="21" spans="1:17" ht="10.5">
      <c r="A21" s="6" t="s">
        <v>26</v>
      </c>
      <c r="B21" s="7" t="s">
        <v>28</v>
      </c>
      <c r="C21" s="86" t="s">
        <v>30</v>
      </c>
      <c r="D21" s="8" t="s">
        <v>21</v>
      </c>
      <c r="E21" s="8">
        <v>3</v>
      </c>
      <c r="F21" s="10">
        <v>21</v>
      </c>
      <c r="G21" s="26">
        <v>34</v>
      </c>
      <c r="H21" s="26">
        <v>11</v>
      </c>
      <c r="I21" s="26">
        <v>10</v>
      </c>
      <c r="J21" s="38">
        <f t="shared" si="9"/>
        <v>76</v>
      </c>
      <c r="K21" s="10">
        <v>2730</v>
      </c>
      <c r="L21" s="10">
        <v>2730</v>
      </c>
      <c r="M21" s="198">
        <f>$K21*($F21+$G21)</f>
        <v>150150</v>
      </c>
      <c r="N21" s="188">
        <f t="shared" si="6"/>
        <v>207480</v>
      </c>
      <c r="O21" s="108">
        <f t="shared" si="7"/>
        <v>150150</v>
      </c>
      <c r="P21" s="10">
        <f t="shared" si="8"/>
        <v>207480</v>
      </c>
      <c r="Q21" s="7" t="s">
        <v>399</v>
      </c>
    </row>
    <row r="22" spans="1:17" ht="10.5">
      <c r="A22" s="6" t="s">
        <v>26</v>
      </c>
      <c r="B22" s="7" t="s">
        <v>28</v>
      </c>
      <c r="C22" s="86" t="s">
        <v>344</v>
      </c>
      <c r="D22" s="8" t="s">
        <v>21</v>
      </c>
      <c r="E22" s="8">
        <v>1</v>
      </c>
      <c r="H22" s="26">
        <v>29</v>
      </c>
      <c r="I22" s="26">
        <v>37</v>
      </c>
      <c r="J22" s="38">
        <f>F22+G22+H22+I22</f>
        <v>66</v>
      </c>
      <c r="K22" s="10">
        <v>4816</v>
      </c>
      <c r="L22" s="10">
        <v>4816</v>
      </c>
      <c r="M22" s="198">
        <f>$K22*($F22+$G22)</f>
        <v>0</v>
      </c>
      <c r="N22" s="188">
        <f t="shared" si="6"/>
        <v>317856</v>
      </c>
      <c r="O22" s="108">
        <f t="shared" si="7"/>
        <v>0</v>
      </c>
      <c r="P22" s="10">
        <f t="shared" si="8"/>
        <v>291456</v>
      </c>
      <c r="Q22" s="7"/>
    </row>
    <row r="23" spans="1:17" ht="10.5">
      <c r="A23" s="6" t="s">
        <v>26</v>
      </c>
      <c r="B23" s="7" t="s">
        <v>28</v>
      </c>
      <c r="C23" s="86" t="s">
        <v>343</v>
      </c>
      <c r="D23" s="8" t="s">
        <v>21</v>
      </c>
      <c r="E23" s="8">
        <v>1</v>
      </c>
      <c r="H23" s="26">
        <v>15</v>
      </c>
      <c r="I23" s="26">
        <v>46</v>
      </c>
      <c r="J23" s="38">
        <f>F23+G23+H23+I23</f>
        <v>61</v>
      </c>
      <c r="K23" s="10">
        <v>4400</v>
      </c>
      <c r="L23" s="10">
        <v>4400</v>
      </c>
      <c r="M23" s="198">
        <f>$K23*($F23+$G23)</f>
        <v>0</v>
      </c>
      <c r="N23" s="188">
        <f t="shared" si="6"/>
        <v>268400</v>
      </c>
      <c r="O23" s="108">
        <f t="shared" si="7"/>
        <v>0</v>
      </c>
      <c r="P23" s="10">
        <f t="shared" si="8"/>
        <v>268400</v>
      </c>
      <c r="Q23" s="7"/>
    </row>
    <row r="24" spans="1:17" ht="10.5">
      <c r="A24" s="6" t="s">
        <v>26</v>
      </c>
      <c r="B24" s="7" t="s">
        <v>28</v>
      </c>
      <c r="C24" s="86" t="s">
        <v>223</v>
      </c>
      <c r="D24" s="8" t="s">
        <v>21</v>
      </c>
      <c r="E24" s="8">
        <v>1</v>
      </c>
      <c r="F24" s="10">
        <v>15</v>
      </c>
      <c r="G24" s="26">
        <v>33</v>
      </c>
      <c r="H24" s="26">
        <v>9</v>
      </c>
      <c r="I24" s="26">
        <v>4</v>
      </c>
      <c r="J24" s="38">
        <f t="shared" si="9"/>
        <v>61</v>
      </c>
      <c r="K24" s="10">
        <v>4976</v>
      </c>
      <c r="L24" s="10">
        <v>4976</v>
      </c>
      <c r="M24" s="198">
        <f t="shared" si="5"/>
        <v>238848</v>
      </c>
      <c r="N24" s="188">
        <f t="shared" si="6"/>
        <v>303536</v>
      </c>
      <c r="O24" s="108">
        <f t="shared" si="7"/>
        <v>211968</v>
      </c>
      <c r="P24" s="10">
        <f t="shared" si="8"/>
        <v>269376</v>
      </c>
      <c r="Q24" s="7"/>
    </row>
    <row r="25" spans="1:17" ht="10.5">
      <c r="A25" s="6" t="s">
        <v>26</v>
      </c>
      <c r="B25" s="7" t="s">
        <v>28</v>
      </c>
      <c r="C25" s="86" t="s">
        <v>341</v>
      </c>
      <c r="D25" s="8" t="s">
        <v>21</v>
      </c>
      <c r="E25" s="8">
        <v>1</v>
      </c>
      <c r="H25" s="26">
        <v>8</v>
      </c>
      <c r="I25" s="26">
        <v>43</v>
      </c>
      <c r="J25" s="38">
        <f t="shared" si="9"/>
        <v>51</v>
      </c>
      <c r="K25" s="10">
        <v>4416</v>
      </c>
      <c r="L25" s="10">
        <v>4416</v>
      </c>
      <c r="M25" s="198">
        <f>$K25*($F25+$G25)</f>
        <v>0</v>
      </c>
      <c r="N25" s="188">
        <f t="shared" si="6"/>
        <v>225216</v>
      </c>
      <c r="O25" s="108">
        <f t="shared" si="7"/>
        <v>0</v>
      </c>
      <c r="P25" s="10">
        <f t="shared" si="8"/>
        <v>225216</v>
      </c>
      <c r="Q25" s="7"/>
    </row>
    <row r="26" spans="1:17" ht="10.5">
      <c r="A26" s="6" t="s">
        <v>26</v>
      </c>
      <c r="B26" s="7" t="s">
        <v>28</v>
      </c>
      <c r="C26" s="86" t="s">
        <v>202</v>
      </c>
      <c r="D26" s="8" t="s">
        <v>21</v>
      </c>
      <c r="E26" s="8">
        <v>1</v>
      </c>
      <c r="F26" s="10">
        <v>8</v>
      </c>
      <c r="G26" s="26">
        <v>18</v>
      </c>
      <c r="H26" s="26">
        <v>8</v>
      </c>
      <c r="I26" s="26">
        <v>0</v>
      </c>
      <c r="J26" s="38">
        <f t="shared" si="9"/>
        <v>34</v>
      </c>
      <c r="K26" s="10">
        <v>5136</v>
      </c>
      <c r="L26" s="10">
        <v>5136</v>
      </c>
      <c r="M26" s="198">
        <f t="shared" si="5"/>
        <v>133536</v>
      </c>
      <c r="N26" s="188">
        <f t="shared" si="6"/>
        <v>174624</v>
      </c>
      <c r="O26" s="108">
        <f t="shared" si="7"/>
        <v>114816</v>
      </c>
      <c r="P26" s="10">
        <f t="shared" si="8"/>
        <v>150144</v>
      </c>
      <c r="Q26" s="7"/>
    </row>
    <row r="27" spans="1:17" ht="10.5">
      <c r="A27" s="6" t="s">
        <v>26</v>
      </c>
      <c r="B27" s="7" t="s">
        <v>28</v>
      </c>
      <c r="C27" s="86" t="s">
        <v>225</v>
      </c>
      <c r="D27" s="8" t="s">
        <v>22</v>
      </c>
      <c r="E27" s="8">
        <v>2</v>
      </c>
      <c r="F27" s="10">
        <v>12</v>
      </c>
      <c r="G27" s="26">
        <v>1</v>
      </c>
      <c r="H27" s="26">
        <v>2</v>
      </c>
      <c r="I27" s="26">
        <v>8</v>
      </c>
      <c r="J27" s="38">
        <f t="shared" si="9"/>
        <v>23</v>
      </c>
      <c r="K27" s="10">
        <v>5216</v>
      </c>
      <c r="L27" s="10">
        <v>5216</v>
      </c>
      <c r="M27" s="198">
        <f t="shared" si="5"/>
        <v>67808</v>
      </c>
      <c r="N27" s="188">
        <f t="shared" si="6"/>
        <v>119968</v>
      </c>
      <c r="O27" s="108">
        <f t="shared" si="7"/>
        <v>57408</v>
      </c>
      <c r="P27" s="10">
        <f t="shared" si="8"/>
        <v>101568</v>
      </c>
      <c r="Q27" s="7"/>
    </row>
    <row r="28" spans="1:17" ht="10.5">
      <c r="A28" s="6" t="s">
        <v>26</v>
      </c>
      <c r="B28" s="7" t="s">
        <v>28</v>
      </c>
      <c r="C28" s="86" t="s">
        <v>201</v>
      </c>
      <c r="D28" s="8" t="s">
        <v>21</v>
      </c>
      <c r="E28" s="8">
        <v>1</v>
      </c>
      <c r="F28" s="10">
        <v>0</v>
      </c>
      <c r="G28" s="26">
        <v>4</v>
      </c>
      <c r="H28" s="26">
        <v>8</v>
      </c>
      <c r="I28" s="26">
        <v>6</v>
      </c>
      <c r="J28" s="38">
        <f t="shared" si="9"/>
        <v>18</v>
      </c>
      <c r="K28" s="10">
        <v>4976</v>
      </c>
      <c r="L28" s="10">
        <v>4976</v>
      </c>
      <c r="M28" s="198">
        <f t="shared" si="5"/>
        <v>19904</v>
      </c>
      <c r="N28" s="188">
        <f t="shared" si="6"/>
        <v>89568</v>
      </c>
      <c r="O28" s="108">
        <f t="shared" si="7"/>
        <v>17664</v>
      </c>
      <c r="P28" s="10">
        <f t="shared" si="8"/>
        <v>79488</v>
      </c>
      <c r="Q28" s="7"/>
    </row>
    <row r="29" spans="1:17" ht="10.5">
      <c r="A29" s="6" t="s">
        <v>26</v>
      </c>
      <c r="B29" s="7" t="s">
        <v>28</v>
      </c>
      <c r="C29" s="86" t="s">
        <v>347</v>
      </c>
      <c r="D29" s="8" t="s">
        <v>22</v>
      </c>
      <c r="E29" s="8">
        <v>2</v>
      </c>
      <c r="H29" s="26">
        <v>4</v>
      </c>
      <c r="I29" s="26">
        <v>11</v>
      </c>
      <c r="J29" s="38">
        <f aca="true" t="shared" si="10" ref="J29:J38">F29+G29+H29+I29</f>
        <v>15</v>
      </c>
      <c r="K29" s="10">
        <v>4736</v>
      </c>
      <c r="L29" s="10">
        <v>4736</v>
      </c>
      <c r="M29" s="198">
        <f t="shared" si="5"/>
        <v>0</v>
      </c>
      <c r="N29" s="188">
        <f t="shared" si="6"/>
        <v>71040</v>
      </c>
      <c r="O29" s="108">
        <f t="shared" si="7"/>
        <v>0</v>
      </c>
      <c r="P29" s="10">
        <f t="shared" si="8"/>
        <v>66240</v>
      </c>
      <c r="Q29" s="7"/>
    </row>
    <row r="30" spans="1:17" ht="10.5">
      <c r="A30" s="6" t="s">
        <v>26</v>
      </c>
      <c r="B30" s="7" t="s">
        <v>28</v>
      </c>
      <c r="C30" s="86" t="s">
        <v>340</v>
      </c>
      <c r="D30" s="8" t="s">
        <v>21</v>
      </c>
      <c r="E30" s="8">
        <v>1</v>
      </c>
      <c r="H30" s="26">
        <v>0</v>
      </c>
      <c r="I30" s="26">
        <v>11</v>
      </c>
      <c r="J30" s="38">
        <f t="shared" si="10"/>
        <v>11</v>
      </c>
      <c r="K30" s="10">
        <v>4400</v>
      </c>
      <c r="L30" s="10">
        <v>4400</v>
      </c>
      <c r="M30" s="198">
        <f t="shared" si="5"/>
        <v>0</v>
      </c>
      <c r="N30" s="188">
        <f t="shared" si="6"/>
        <v>48400</v>
      </c>
      <c r="O30" s="108">
        <f t="shared" si="7"/>
        <v>0</v>
      </c>
      <c r="P30" s="10">
        <f t="shared" si="8"/>
        <v>48400</v>
      </c>
      <c r="Q30" s="7"/>
    </row>
    <row r="31" spans="1:17" ht="10.5">
      <c r="A31" s="6" t="s">
        <v>26</v>
      </c>
      <c r="B31" s="7" t="s">
        <v>28</v>
      </c>
      <c r="C31" s="86" t="s">
        <v>224</v>
      </c>
      <c r="D31" s="8" t="s">
        <v>159</v>
      </c>
      <c r="E31" s="8">
        <v>2</v>
      </c>
      <c r="F31" s="10">
        <v>0</v>
      </c>
      <c r="G31" s="26">
        <v>2</v>
      </c>
      <c r="H31" s="26">
        <v>2</v>
      </c>
      <c r="I31" s="26">
        <v>2</v>
      </c>
      <c r="J31" s="38">
        <f t="shared" si="10"/>
        <v>6</v>
      </c>
      <c r="K31" s="10">
        <v>5776</v>
      </c>
      <c r="L31" s="10">
        <v>5776</v>
      </c>
      <c r="M31" s="198">
        <f>$K31*($F31+$G31)</f>
        <v>11552</v>
      </c>
      <c r="N31" s="188">
        <f t="shared" si="6"/>
        <v>34656</v>
      </c>
      <c r="O31" s="108">
        <f t="shared" si="7"/>
        <v>8832</v>
      </c>
      <c r="P31" s="10">
        <f t="shared" si="8"/>
        <v>26496</v>
      </c>
      <c r="Q31" s="7"/>
    </row>
    <row r="32" spans="1:17" ht="10.5">
      <c r="A32" s="6" t="s">
        <v>26</v>
      </c>
      <c r="B32" s="7" t="s">
        <v>28</v>
      </c>
      <c r="C32" s="86" t="s">
        <v>326</v>
      </c>
      <c r="D32" s="8" t="s">
        <v>21</v>
      </c>
      <c r="E32" s="8">
        <v>1</v>
      </c>
      <c r="F32" s="9">
        <v>2</v>
      </c>
      <c r="G32" s="26">
        <v>3</v>
      </c>
      <c r="H32" s="26">
        <v>0</v>
      </c>
      <c r="I32" s="26">
        <v>0</v>
      </c>
      <c r="J32" s="38">
        <f t="shared" si="10"/>
        <v>5</v>
      </c>
      <c r="K32" s="36">
        <v>4355</v>
      </c>
      <c r="L32" s="36">
        <v>4355</v>
      </c>
      <c r="M32" s="198">
        <f>$K32*($F32+$G32)</f>
        <v>21775</v>
      </c>
      <c r="N32" s="188">
        <f t="shared" si="6"/>
        <v>21775</v>
      </c>
      <c r="O32" s="108">
        <f t="shared" si="7"/>
        <v>21775</v>
      </c>
      <c r="P32" s="10">
        <f t="shared" si="8"/>
        <v>21775</v>
      </c>
      <c r="Q32" s="7" t="s">
        <v>399</v>
      </c>
    </row>
    <row r="33" spans="1:17" ht="10.5">
      <c r="A33" s="6" t="s">
        <v>26</v>
      </c>
      <c r="B33" s="7" t="s">
        <v>28</v>
      </c>
      <c r="C33" s="86" t="s">
        <v>29</v>
      </c>
      <c r="D33" s="8" t="s">
        <v>21</v>
      </c>
      <c r="E33" s="8">
        <v>3</v>
      </c>
      <c r="F33" s="9">
        <v>1</v>
      </c>
      <c r="G33" s="26">
        <v>2</v>
      </c>
      <c r="H33" s="26">
        <v>0</v>
      </c>
      <c r="I33" s="26">
        <v>1</v>
      </c>
      <c r="J33" s="38">
        <f t="shared" si="10"/>
        <v>4</v>
      </c>
      <c r="K33" s="10">
        <v>2742</v>
      </c>
      <c r="L33" s="10">
        <v>2742</v>
      </c>
      <c r="M33" s="198">
        <f t="shared" si="5"/>
        <v>8226</v>
      </c>
      <c r="N33" s="188">
        <f t="shared" si="6"/>
        <v>10968</v>
      </c>
      <c r="O33" s="108">
        <f t="shared" si="7"/>
        <v>8226</v>
      </c>
      <c r="P33" s="10">
        <f t="shared" si="8"/>
        <v>10968</v>
      </c>
      <c r="Q33" s="7" t="s">
        <v>399</v>
      </c>
    </row>
    <row r="34" spans="1:17" ht="10.5">
      <c r="A34" s="6" t="s">
        <v>26</v>
      </c>
      <c r="B34" s="7" t="s">
        <v>28</v>
      </c>
      <c r="C34" s="86" t="s">
        <v>133</v>
      </c>
      <c r="D34" s="8" t="s">
        <v>21</v>
      </c>
      <c r="E34" s="8">
        <v>1</v>
      </c>
      <c r="F34" s="9">
        <v>1</v>
      </c>
      <c r="G34" s="26">
        <v>3</v>
      </c>
      <c r="H34" s="26">
        <v>0</v>
      </c>
      <c r="I34" s="26">
        <v>0</v>
      </c>
      <c r="J34" s="38">
        <f t="shared" si="10"/>
        <v>4</v>
      </c>
      <c r="K34" s="36">
        <v>4355</v>
      </c>
      <c r="L34" s="36">
        <v>4355</v>
      </c>
      <c r="M34" s="198">
        <f>$K34*($F34+$G34)</f>
        <v>17420</v>
      </c>
      <c r="N34" s="188">
        <f t="shared" si="6"/>
        <v>17420</v>
      </c>
      <c r="O34" s="108">
        <f t="shared" si="7"/>
        <v>17420</v>
      </c>
      <c r="P34" s="10">
        <f t="shared" si="8"/>
        <v>17420</v>
      </c>
      <c r="Q34" s="7" t="s">
        <v>399</v>
      </c>
    </row>
    <row r="35" spans="1:17" ht="10.5">
      <c r="A35" s="6" t="s">
        <v>26</v>
      </c>
      <c r="B35" s="7" t="s">
        <v>28</v>
      </c>
      <c r="C35" s="86" t="s">
        <v>141</v>
      </c>
      <c r="D35" s="8" t="s">
        <v>22</v>
      </c>
      <c r="E35" s="8">
        <v>2</v>
      </c>
      <c r="F35" s="9">
        <v>3</v>
      </c>
      <c r="G35" s="26">
        <v>1</v>
      </c>
      <c r="H35" s="26">
        <v>0</v>
      </c>
      <c r="I35" s="26">
        <v>0</v>
      </c>
      <c r="J35" s="38">
        <f t="shared" si="10"/>
        <v>4</v>
      </c>
      <c r="K35" s="10">
        <v>4355</v>
      </c>
      <c r="L35" s="10">
        <v>4355</v>
      </c>
      <c r="M35" s="198">
        <f t="shared" si="5"/>
        <v>17420</v>
      </c>
      <c r="N35" s="188">
        <f t="shared" si="6"/>
        <v>17420</v>
      </c>
      <c r="O35" s="108">
        <f t="shared" si="7"/>
        <v>17420</v>
      </c>
      <c r="P35" s="10">
        <f t="shared" si="8"/>
        <v>17420</v>
      </c>
      <c r="Q35" s="7" t="s">
        <v>399</v>
      </c>
    </row>
    <row r="36" spans="1:17" ht="10.5">
      <c r="A36" s="6" t="s">
        <v>26</v>
      </c>
      <c r="B36" s="7" t="s">
        <v>28</v>
      </c>
      <c r="C36" s="86" t="s">
        <v>346</v>
      </c>
      <c r="D36" s="8" t="s">
        <v>22</v>
      </c>
      <c r="E36" s="8">
        <v>2</v>
      </c>
      <c r="H36" s="26">
        <v>0</v>
      </c>
      <c r="I36" s="26">
        <v>4</v>
      </c>
      <c r="J36" s="38">
        <f t="shared" si="10"/>
        <v>4</v>
      </c>
      <c r="K36" s="10">
        <v>4416</v>
      </c>
      <c r="L36" s="10">
        <v>4416</v>
      </c>
      <c r="M36" s="198">
        <f t="shared" si="5"/>
        <v>0</v>
      </c>
      <c r="N36" s="188">
        <f t="shared" si="6"/>
        <v>17664</v>
      </c>
      <c r="O36" s="108">
        <f t="shared" si="7"/>
        <v>0</v>
      </c>
      <c r="P36" s="10">
        <f t="shared" si="8"/>
        <v>17664</v>
      </c>
      <c r="Q36" s="7"/>
    </row>
    <row r="37" spans="1:17" ht="10.5">
      <c r="A37" s="6" t="s">
        <v>26</v>
      </c>
      <c r="B37" s="7" t="s">
        <v>28</v>
      </c>
      <c r="C37" s="86" t="s">
        <v>264</v>
      </c>
      <c r="D37" s="8" t="s">
        <v>21</v>
      </c>
      <c r="E37" s="8">
        <v>1</v>
      </c>
      <c r="F37" s="9">
        <v>2</v>
      </c>
      <c r="H37" s="26">
        <v>0</v>
      </c>
      <c r="J37" s="38">
        <f t="shared" si="10"/>
        <v>2</v>
      </c>
      <c r="K37" s="36">
        <v>4325</v>
      </c>
      <c r="L37" s="36">
        <v>4325</v>
      </c>
      <c r="M37" s="198">
        <f t="shared" si="5"/>
        <v>8650</v>
      </c>
      <c r="N37" s="188">
        <f t="shared" si="6"/>
        <v>8650</v>
      </c>
      <c r="O37" s="108">
        <f>IF(K37&gt;prisgrense,(F37+G37)*prisgrense,(F37+G37)*K37)</f>
        <v>8650</v>
      </c>
      <c r="P37" s="10">
        <f t="shared" si="8"/>
        <v>8650</v>
      </c>
      <c r="Q37" s="7" t="s">
        <v>399</v>
      </c>
    </row>
    <row r="38" spans="1:17" ht="11.25" thickBot="1">
      <c r="A38" s="6" t="s">
        <v>26</v>
      </c>
      <c r="B38" s="7" t="s">
        <v>28</v>
      </c>
      <c r="C38" s="86" t="s">
        <v>339</v>
      </c>
      <c r="D38" s="8" t="s">
        <v>21</v>
      </c>
      <c r="E38" s="8">
        <v>1</v>
      </c>
      <c r="H38" s="26">
        <v>0</v>
      </c>
      <c r="I38" s="26">
        <v>0</v>
      </c>
      <c r="J38" s="38">
        <f t="shared" si="10"/>
        <v>0</v>
      </c>
      <c r="K38" s="10">
        <v>4320</v>
      </c>
      <c r="L38" s="10">
        <v>4320</v>
      </c>
      <c r="M38" s="198">
        <f t="shared" si="5"/>
        <v>0</v>
      </c>
      <c r="N38" s="188">
        <f t="shared" si="6"/>
        <v>0</v>
      </c>
      <c r="O38" s="108">
        <f t="shared" si="7"/>
        <v>0</v>
      </c>
      <c r="P38" s="10">
        <f t="shared" si="8"/>
        <v>0</v>
      </c>
      <c r="Q38" s="7"/>
    </row>
    <row r="39" spans="1:17" ht="10.5">
      <c r="A39" s="13" t="s">
        <v>26</v>
      </c>
      <c r="B39" s="13"/>
      <c r="C39" s="13" t="s">
        <v>32</v>
      </c>
      <c r="D39" s="13"/>
      <c r="E39" s="13"/>
      <c r="F39" s="124">
        <f>SUM(F16:F38)</f>
        <v>214</v>
      </c>
      <c r="G39" s="126">
        <f>SUM(G16:G38)</f>
        <v>233</v>
      </c>
      <c r="H39" s="126">
        <f>SUM(H16:H38)</f>
        <v>274</v>
      </c>
      <c r="I39" s="126">
        <f>SUM(I16:I38)</f>
        <v>490</v>
      </c>
      <c r="J39" s="125">
        <f>SUM(J16:J38)</f>
        <v>1211</v>
      </c>
      <c r="K39" s="13"/>
      <c r="L39" s="13"/>
      <c r="M39" s="190">
        <f>SUM(M16:M38)</f>
        <v>1925022</v>
      </c>
      <c r="N39" s="190">
        <f>SUM(N16:N38)</f>
        <v>5317132</v>
      </c>
      <c r="O39" s="123">
        <f>SUM(O16:O38)</f>
        <v>1864062</v>
      </c>
      <c r="P39" s="123">
        <f>SUM(P16:P38)</f>
        <v>5190652</v>
      </c>
      <c r="Q39" s="7"/>
    </row>
    <row r="40" spans="1:17" ht="10.5">
      <c r="A40" s="22" t="s">
        <v>26</v>
      </c>
      <c r="B40" s="23"/>
      <c r="C40" s="23" t="s">
        <v>24</v>
      </c>
      <c r="D40" s="24"/>
      <c r="E40" s="24"/>
      <c r="F40" s="42">
        <f>F39/F339</f>
        <v>0.013334164122375225</v>
      </c>
      <c r="G40" s="42">
        <f>G39/G339</f>
        <v>0.014553404122423485</v>
      </c>
      <c r="H40" s="42">
        <f>H39/H339</f>
        <v>0.02122714595599628</v>
      </c>
      <c r="I40" s="44">
        <f>I39/I339</f>
        <v>0.03138812375888796</v>
      </c>
      <c r="J40" s="43">
        <f>J39/J339</f>
        <v>0.019990755719898314</v>
      </c>
      <c r="K40" s="19"/>
      <c r="L40" s="19"/>
      <c r="M40" s="198">
        <f>F39/M339</f>
        <v>1.4370067886917583E-06</v>
      </c>
      <c r="N40" s="202">
        <f>F39/N339</f>
        <v>7.539423852191096E-07</v>
      </c>
      <c r="Q40" s="7"/>
    </row>
    <row r="41" spans="1:17" ht="10.5">
      <c r="A41" s="6" t="s">
        <v>26</v>
      </c>
      <c r="C41" s="7" t="s">
        <v>25</v>
      </c>
      <c r="G41" s="28">
        <f>F39+G39</f>
        <v>447</v>
      </c>
      <c r="H41" s="28">
        <f>F39+G39+H39</f>
        <v>721</v>
      </c>
      <c r="I41" s="28">
        <f>F39+G39+H39+I39</f>
        <v>1211</v>
      </c>
      <c r="K41" s="19"/>
      <c r="L41" s="19"/>
      <c r="Q41" s="7"/>
    </row>
    <row r="42" spans="11:17" ht="10.5">
      <c r="K42" s="19"/>
      <c r="L42" s="19"/>
      <c r="Q42" s="7"/>
    </row>
    <row r="43" spans="1:256" ht="10.5">
      <c r="A43" s="6" t="s">
        <v>33</v>
      </c>
      <c r="B43" s="7" t="s">
        <v>34</v>
      </c>
      <c r="C43" s="172" t="s">
        <v>369</v>
      </c>
      <c r="D43" s="173" t="s">
        <v>21</v>
      </c>
      <c r="E43" s="174">
        <v>1</v>
      </c>
      <c r="F43" s="175"/>
      <c r="G43" s="176"/>
      <c r="H43" s="176">
        <v>121</v>
      </c>
      <c r="I43" s="176">
        <v>429</v>
      </c>
      <c r="J43" s="170">
        <f aca="true" t="shared" si="11" ref="J43:J76">F43+G43+H43+I43</f>
        <v>550</v>
      </c>
      <c r="K43" s="10">
        <v>4416</v>
      </c>
      <c r="L43" s="10">
        <v>4416</v>
      </c>
      <c r="M43" s="198">
        <f aca="true" t="shared" si="12" ref="M43:M76">$K43*($F43+$G43)</f>
        <v>0</v>
      </c>
      <c r="N43" s="188">
        <f aca="true" t="shared" si="13" ref="N43:N76">M43+(H43+I43)*L43</f>
        <v>2428800</v>
      </c>
      <c r="O43" s="108">
        <f aca="true" t="shared" si="14" ref="O43:O76">IF(K43&gt;prisgrense,(F43+G43)*prisgrense,(F43+G43)*K43)</f>
        <v>0</v>
      </c>
      <c r="P43" s="10">
        <f aca="true" t="shared" si="15" ref="P43:P76">O43+IF(L43&gt;prisgrense,(H43+I43)*prisgrense,(H43+I43)*L43)</f>
        <v>2428800</v>
      </c>
      <c r="Q43" s="7"/>
      <c r="IV43" s="11"/>
    </row>
    <row r="44" spans="1:256" ht="10.5">
      <c r="A44" s="6" t="s">
        <v>33</v>
      </c>
      <c r="B44" s="7" t="s">
        <v>34</v>
      </c>
      <c r="C44" s="7" t="s">
        <v>131</v>
      </c>
      <c r="D44" s="8" t="s">
        <v>23</v>
      </c>
      <c r="E44" s="18">
        <v>2</v>
      </c>
      <c r="F44" s="9">
        <v>45</v>
      </c>
      <c r="G44" s="176">
        <v>44</v>
      </c>
      <c r="H44" s="176">
        <v>107</v>
      </c>
      <c r="I44" s="176">
        <v>144</v>
      </c>
      <c r="J44" s="170">
        <f t="shared" si="11"/>
        <v>340</v>
      </c>
      <c r="K44" s="10">
        <v>4416</v>
      </c>
      <c r="L44" s="10">
        <v>4416</v>
      </c>
      <c r="M44" s="198">
        <f t="shared" si="12"/>
        <v>393024</v>
      </c>
      <c r="N44" s="188">
        <f t="shared" si="13"/>
        <v>1501440</v>
      </c>
      <c r="O44" s="108">
        <f t="shared" si="14"/>
        <v>393024</v>
      </c>
      <c r="P44" s="10">
        <f t="shared" si="15"/>
        <v>1501440</v>
      </c>
      <c r="Q44" s="7"/>
      <c r="IV44" s="11"/>
    </row>
    <row r="45" spans="1:256" ht="10.5">
      <c r="A45" s="6" t="s">
        <v>33</v>
      </c>
      <c r="B45" s="7" t="s">
        <v>34</v>
      </c>
      <c r="C45" s="7" t="s">
        <v>221</v>
      </c>
      <c r="D45" s="8" t="s">
        <v>21</v>
      </c>
      <c r="E45" s="18">
        <v>1</v>
      </c>
      <c r="F45" s="9">
        <v>95</v>
      </c>
      <c r="G45" s="176">
        <v>114</v>
      </c>
      <c r="H45" s="176">
        <v>33</v>
      </c>
      <c r="I45" s="176">
        <v>64</v>
      </c>
      <c r="J45" s="170">
        <f t="shared" si="11"/>
        <v>306</v>
      </c>
      <c r="K45" s="10">
        <v>4032</v>
      </c>
      <c r="L45" s="10">
        <v>4032</v>
      </c>
      <c r="M45" s="198">
        <f t="shared" si="12"/>
        <v>842688</v>
      </c>
      <c r="N45" s="188">
        <f t="shared" si="13"/>
        <v>1233792</v>
      </c>
      <c r="O45" s="108">
        <f t="shared" si="14"/>
        <v>842688</v>
      </c>
      <c r="P45" s="10">
        <f t="shared" si="15"/>
        <v>1233792</v>
      </c>
      <c r="Q45" s="7"/>
      <c r="IV45" s="11"/>
    </row>
    <row r="46" spans="1:17" ht="10.5">
      <c r="A46" s="6" t="s">
        <v>33</v>
      </c>
      <c r="B46" s="7" t="s">
        <v>34</v>
      </c>
      <c r="C46" s="7" t="s">
        <v>98</v>
      </c>
      <c r="D46" s="8" t="s">
        <v>21</v>
      </c>
      <c r="E46" s="18">
        <v>1</v>
      </c>
      <c r="F46" s="9">
        <v>124</v>
      </c>
      <c r="G46" s="176">
        <v>131</v>
      </c>
      <c r="H46" s="176">
        <v>19</v>
      </c>
      <c r="I46" s="176">
        <v>20</v>
      </c>
      <c r="J46" s="170">
        <f t="shared" si="11"/>
        <v>294</v>
      </c>
      <c r="K46" s="10">
        <v>4354.84</v>
      </c>
      <c r="L46" s="10">
        <v>4354.84</v>
      </c>
      <c r="M46" s="198">
        <f t="shared" si="12"/>
        <v>1110484.2</v>
      </c>
      <c r="N46" s="188">
        <f t="shared" si="13"/>
        <v>1280322.96</v>
      </c>
      <c r="O46" s="108">
        <f t="shared" si="14"/>
        <v>1110484.2</v>
      </c>
      <c r="P46" s="10">
        <f t="shared" si="15"/>
        <v>1280322.96</v>
      </c>
      <c r="Q46" s="7" t="s">
        <v>409</v>
      </c>
    </row>
    <row r="47" spans="1:256" ht="10.5">
      <c r="A47" s="6" t="s">
        <v>33</v>
      </c>
      <c r="B47" s="7" t="s">
        <v>34</v>
      </c>
      <c r="C47" s="7" t="s">
        <v>129</v>
      </c>
      <c r="D47" s="8" t="s">
        <v>21</v>
      </c>
      <c r="E47" s="18">
        <v>1</v>
      </c>
      <c r="F47" s="9">
        <v>38</v>
      </c>
      <c r="G47" s="176">
        <v>60</v>
      </c>
      <c r="H47" s="176">
        <v>38</v>
      </c>
      <c r="I47" s="176">
        <v>109</v>
      </c>
      <c r="J47" s="170">
        <f t="shared" si="11"/>
        <v>245</v>
      </c>
      <c r="K47" s="10">
        <v>4416</v>
      </c>
      <c r="L47" s="10">
        <v>4416</v>
      </c>
      <c r="M47" s="198">
        <f t="shared" si="12"/>
        <v>432768</v>
      </c>
      <c r="N47" s="188">
        <f t="shared" si="13"/>
        <v>1081920</v>
      </c>
      <c r="O47" s="108">
        <f t="shared" si="14"/>
        <v>432768</v>
      </c>
      <c r="P47" s="10">
        <f t="shared" si="15"/>
        <v>1081920</v>
      </c>
      <c r="Q47" s="7"/>
      <c r="IV47" s="11"/>
    </row>
    <row r="48" spans="1:256" ht="10.5">
      <c r="A48" s="6" t="s">
        <v>33</v>
      </c>
      <c r="B48" s="7" t="s">
        <v>34</v>
      </c>
      <c r="C48" s="172" t="s">
        <v>370</v>
      </c>
      <c r="D48" s="173" t="s">
        <v>21</v>
      </c>
      <c r="E48" s="174">
        <v>1</v>
      </c>
      <c r="F48" s="175"/>
      <c r="G48" s="176"/>
      <c r="H48" s="176">
        <v>96</v>
      </c>
      <c r="I48" s="176">
        <v>141</v>
      </c>
      <c r="J48" s="170">
        <f t="shared" si="11"/>
        <v>237</v>
      </c>
      <c r="K48" s="10">
        <v>5048</v>
      </c>
      <c r="L48" s="10">
        <v>5048</v>
      </c>
      <c r="M48" s="198">
        <f t="shared" si="12"/>
        <v>0</v>
      </c>
      <c r="N48" s="188">
        <f t="shared" si="13"/>
        <v>1196376</v>
      </c>
      <c r="O48" s="108">
        <f t="shared" si="14"/>
        <v>0</v>
      </c>
      <c r="P48" s="10">
        <f t="shared" si="15"/>
        <v>1046592</v>
      </c>
      <c r="Q48" s="7"/>
      <c r="IV48" s="11"/>
    </row>
    <row r="49" spans="1:17" ht="10.5">
      <c r="A49" s="6" t="s">
        <v>33</v>
      </c>
      <c r="B49" s="7" t="s">
        <v>34</v>
      </c>
      <c r="C49" s="7" t="s">
        <v>92</v>
      </c>
      <c r="D49" s="8" t="s">
        <v>23</v>
      </c>
      <c r="E49" s="18">
        <v>2</v>
      </c>
      <c r="F49" s="9">
        <v>100</v>
      </c>
      <c r="G49" s="176">
        <v>137</v>
      </c>
      <c r="H49" s="176">
        <v>0</v>
      </c>
      <c r="I49" s="9">
        <v>0</v>
      </c>
      <c r="J49" s="170">
        <f>F49+G49+H49+I49</f>
        <v>237</v>
      </c>
      <c r="K49" s="10">
        <v>4354.84</v>
      </c>
      <c r="L49" s="10">
        <v>4354.84</v>
      </c>
      <c r="M49" s="198">
        <f t="shared" si="12"/>
        <v>1032097.0800000001</v>
      </c>
      <c r="N49" s="188">
        <f t="shared" si="13"/>
        <v>1032097.0800000001</v>
      </c>
      <c r="O49" s="108">
        <f t="shared" si="14"/>
        <v>1032097.0800000001</v>
      </c>
      <c r="P49" s="10">
        <f t="shared" si="15"/>
        <v>1032097.0800000001</v>
      </c>
      <c r="Q49" s="7" t="s">
        <v>409</v>
      </c>
    </row>
    <row r="50" spans="1:256" ht="10.5">
      <c r="A50" s="6" t="s">
        <v>33</v>
      </c>
      <c r="B50" s="7" t="s">
        <v>34</v>
      </c>
      <c r="C50" s="7" t="s">
        <v>247</v>
      </c>
      <c r="D50" s="8" t="s">
        <v>23</v>
      </c>
      <c r="E50" s="18">
        <v>2</v>
      </c>
      <c r="F50" s="9">
        <v>92</v>
      </c>
      <c r="G50" s="176">
        <v>59</v>
      </c>
      <c r="H50" s="176">
        <v>39</v>
      </c>
      <c r="I50" s="176">
        <v>19</v>
      </c>
      <c r="J50" s="170">
        <f t="shared" si="11"/>
        <v>209</v>
      </c>
      <c r="K50" s="10">
        <v>4032.3</v>
      </c>
      <c r="L50" s="10">
        <v>4032.3</v>
      </c>
      <c r="M50" s="198">
        <f t="shared" si="12"/>
        <v>608877.3</v>
      </c>
      <c r="N50" s="188">
        <f t="shared" si="13"/>
        <v>842750.7000000001</v>
      </c>
      <c r="O50" s="108">
        <f t="shared" si="14"/>
        <v>608877.3</v>
      </c>
      <c r="P50" s="10">
        <f t="shared" si="15"/>
        <v>842750.7000000001</v>
      </c>
      <c r="Q50" s="7"/>
      <c r="IV50" s="11"/>
    </row>
    <row r="51" spans="1:256" ht="10.5">
      <c r="A51" s="6" t="s">
        <v>33</v>
      </c>
      <c r="B51" s="7" t="s">
        <v>34</v>
      </c>
      <c r="C51" s="7" t="s">
        <v>222</v>
      </c>
      <c r="D51" s="8" t="s">
        <v>21</v>
      </c>
      <c r="E51" s="18">
        <v>1</v>
      </c>
      <c r="F51" s="9">
        <v>64</v>
      </c>
      <c r="G51" s="176">
        <v>62</v>
      </c>
      <c r="H51" s="176">
        <v>25</v>
      </c>
      <c r="I51" s="176">
        <v>37</v>
      </c>
      <c r="J51" s="170">
        <f t="shared" si="11"/>
        <v>188</v>
      </c>
      <c r="K51" s="10">
        <v>4032</v>
      </c>
      <c r="L51" s="10">
        <v>4032</v>
      </c>
      <c r="M51" s="198">
        <f t="shared" si="12"/>
        <v>508032</v>
      </c>
      <c r="N51" s="188">
        <f t="shared" si="13"/>
        <v>758016</v>
      </c>
      <c r="O51" s="108">
        <f t="shared" si="14"/>
        <v>508032</v>
      </c>
      <c r="P51" s="10">
        <f t="shared" si="15"/>
        <v>758016</v>
      </c>
      <c r="Q51" s="7"/>
      <c r="IV51" s="11"/>
    </row>
    <row r="52" spans="1:17" ht="10.5">
      <c r="A52" s="6" t="s">
        <v>33</v>
      </c>
      <c r="B52" s="7" t="s">
        <v>34</v>
      </c>
      <c r="C52" s="7" t="s">
        <v>35</v>
      </c>
      <c r="D52" s="8" t="s">
        <v>21</v>
      </c>
      <c r="E52" s="18">
        <v>1</v>
      </c>
      <c r="F52" s="9">
        <v>57</v>
      </c>
      <c r="G52" s="176">
        <v>50</v>
      </c>
      <c r="H52" s="176">
        <v>4</v>
      </c>
      <c r="I52" s="9">
        <v>9</v>
      </c>
      <c r="J52" s="170">
        <f>F52+G52+H52+I52</f>
        <v>120</v>
      </c>
      <c r="K52" s="10">
        <v>4354.84</v>
      </c>
      <c r="L52" s="10">
        <v>4354.84</v>
      </c>
      <c r="M52" s="198">
        <f t="shared" si="12"/>
        <v>465967.88</v>
      </c>
      <c r="N52" s="188">
        <f t="shared" si="13"/>
        <v>522580.8</v>
      </c>
      <c r="O52" s="108">
        <f t="shared" si="14"/>
        <v>465967.88</v>
      </c>
      <c r="P52" s="10">
        <f t="shared" si="15"/>
        <v>522580.8</v>
      </c>
      <c r="Q52" s="7" t="s">
        <v>409</v>
      </c>
    </row>
    <row r="53" spans="1:256" ht="10.5">
      <c r="A53" s="6" t="s">
        <v>33</v>
      </c>
      <c r="B53" s="7" t="s">
        <v>34</v>
      </c>
      <c r="C53" s="7" t="s">
        <v>199</v>
      </c>
      <c r="D53" s="8" t="s">
        <v>23</v>
      </c>
      <c r="E53" s="18">
        <v>2</v>
      </c>
      <c r="F53" s="9">
        <v>50</v>
      </c>
      <c r="G53" s="176">
        <v>9</v>
      </c>
      <c r="H53" s="176">
        <v>21</v>
      </c>
      <c r="I53" s="176">
        <v>21</v>
      </c>
      <c r="J53" s="170">
        <f t="shared" si="11"/>
        <v>101</v>
      </c>
      <c r="K53" s="10">
        <v>4356</v>
      </c>
      <c r="L53" s="10">
        <v>4356</v>
      </c>
      <c r="M53" s="198">
        <f t="shared" si="12"/>
        <v>257004</v>
      </c>
      <c r="N53" s="188">
        <f t="shared" si="13"/>
        <v>439956</v>
      </c>
      <c r="O53" s="108">
        <f t="shared" si="14"/>
        <v>257004</v>
      </c>
      <c r="P53" s="10">
        <f t="shared" si="15"/>
        <v>439956</v>
      </c>
      <c r="Q53" s="7"/>
      <c r="IV53" s="11"/>
    </row>
    <row r="54" spans="1:256" ht="10.5">
      <c r="A54" s="6" t="s">
        <v>33</v>
      </c>
      <c r="B54" s="7" t="s">
        <v>34</v>
      </c>
      <c r="C54" s="172" t="s">
        <v>366</v>
      </c>
      <c r="D54" s="173" t="s">
        <v>22</v>
      </c>
      <c r="E54" s="174">
        <v>2</v>
      </c>
      <c r="F54" s="175"/>
      <c r="G54" s="176"/>
      <c r="H54" s="176">
        <v>32</v>
      </c>
      <c r="I54" s="176">
        <v>64</v>
      </c>
      <c r="J54" s="170">
        <f t="shared" si="11"/>
        <v>96</v>
      </c>
      <c r="K54" s="10">
        <v>5048</v>
      </c>
      <c r="L54" s="10">
        <v>5048</v>
      </c>
      <c r="M54" s="198">
        <f t="shared" si="12"/>
        <v>0</v>
      </c>
      <c r="N54" s="188">
        <f t="shared" si="13"/>
        <v>484608</v>
      </c>
      <c r="O54" s="108">
        <f t="shared" si="14"/>
        <v>0</v>
      </c>
      <c r="P54" s="10">
        <f t="shared" si="15"/>
        <v>423936</v>
      </c>
      <c r="Q54" s="7"/>
      <c r="IV54" s="11"/>
    </row>
    <row r="55" spans="1:17" ht="10.5">
      <c r="A55" s="6" t="s">
        <v>33</v>
      </c>
      <c r="B55" s="7" t="s">
        <v>173</v>
      </c>
      <c r="C55" s="7" t="s">
        <v>174</v>
      </c>
      <c r="D55" s="8" t="s">
        <v>21</v>
      </c>
      <c r="E55" s="8">
        <v>1</v>
      </c>
      <c r="F55" s="9">
        <v>48</v>
      </c>
      <c r="G55" s="176">
        <v>28</v>
      </c>
      <c r="H55" s="176">
        <v>10</v>
      </c>
      <c r="I55" s="9">
        <v>7</v>
      </c>
      <c r="J55" s="170">
        <f>F55+G55+H55+I55</f>
        <v>93</v>
      </c>
      <c r="K55" s="10">
        <v>4356</v>
      </c>
      <c r="L55" s="10">
        <v>4356</v>
      </c>
      <c r="M55" s="198">
        <f t="shared" si="12"/>
        <v>331056</v>
      </c>
      <c r="N55" s="188">
        <f t="shared" si="13"/>
        <v>405108</v>
      </c>
      <c r="O55" s="108">
        <f t="shared" si="14"/>
        <v>331056</v>
      </c>
      <c r="P55" s="10">
        <f t="shared" si="15"/>
        <v>405108</v>
      </c>
      <c r="Q55" s="7"/>
    </row>
    <row r="56" spans="1:256" ht="10.5">
      <c r="A56" s="6" t="s">
        <v>33</v>
      </c>
      <c r="B56" s="7" t="s">
        <v>34</v>
      </c>
      <c r="C56" s="172" t="s">
        <v>371</v>
      </c>
      <c r="D56" s="173" t="s">
        <v>21</v>
      </c>
      <c r="E56" s="174">
        <v>1</v>
      </c>
      <c r="F56" s="175"/>
      <c r="G56" s="176"/>
      <c r="H56" s="176">
        <v>30</v>
      </c>
      <c r="I56" s="176">
        <v>58</v>
      </c>
      <c r="J56" s="170">
        <f t="shared" si="11"/>
        <v>88</v>
      </c>
      <c r="K56" s="10">
        <v>5608</v>
      </c>
      <c r="L56" s="10">
        <v>5608</v>
      </c>
      <c r="M56" s="198">
        <f t="shared" si="12"/>
        <v>0</v>
      </c>
      <c r="N56" s="188">
        <f t="shared" si="13"/>
        <v>493504</v>
      </c>
      <c r="O56" s="108">
        <f t="shared" si="14"/>
        <v>0</v>
      </c>
      <c r="P56" s="10">
        <f t="shared" si="15"/>
        <v>388608</v>
      </c>
      <c r="Q56" s="7"/>
      <c r="IV56" s="11"/>
    </row>
    <row r="57" spans="1:256" ht="10.5">
      <c r="A57" s="6" t="s">
        <v>33</v>
      </c>
      <c r="B57" s="7" t="s">
        <v>34</v>
      </c>
      <c r="C57" s="7" t="s">
        <v>143</v>
      </c>
      <c r="D57" s="8" t="s">
        <v>159</v>
      </c>
      <c r="E57" s="18">
        <v>2</v>
      </c>
      <c r="F57" s="9">
        <v>15</v>
      </c>
      <c r="G57" s="176">
        <v>10</v>
      </c>
      <c r="H57" s="176">
        <v>27</v>
      </c>
      <c r="I57" s="176">
        <v>31</v>
      </c>
      <c r="J57" s="170">
        <f t="shared" si="11"/>
        <v>83</v>
      </c>
      <c r="K57" s="10">
        <v>4416</v>
      </c>
      <c r="L57" s="10">
        <v>4416</v>
      </c>
      <c r="M57" s="198">
        <f t="shared" si="12"/>
        <v>110400</v>
      </c>
      <c r="N57" s="188">
        <f t="shared" si="13"/>
        <v>366528</v>
      </c>
      <c r="O57" s="108">
        <f t="shared" si="14"/>
        <v>110400</v>
      </c>
      <c r="P57" s="10">
        <f t="shared" si="15"/>
        <v>366528</v>
      </c>
      <c r="Q57" s="7"/>
      <c r="IV57" s="11"/>
    </row>
    <row r="58" spans="1:256" ht="10.5">
      <c r="A58" s="6" t="s">
        <v>33</v>
      </c>
      <c r="B58" s="7" t="s">
        <v>34</v>
      </c>
      <c r="C58" s="172" t="s">
        <v>365</v>
      </c>
      <c r="D58" s="173" t="s">
        <v>22</v>
      </c>
      <c r="E58" s="174">
        <v>2</v>
      </c>
      <c r="F58" s="175"/>
      <c r="G58" s="176"/>
      <c r="H58" s="176">
        <v>15</v>
      </c>
      <c r="I58" s="176">
        <v>50</v>
      </c>
      <c r="J58" s="170">
        <f t="shared" si="11"/>
        <v>65</v>
      </c>
      <c r="K58" s="10">
        <v>5048</v>
      </c>
      <c r="L58" s="10">
        <v>5048</v>
      </c>
      <c r="M58" s="198">
        <f t="shared" si="12"/>
        <v>0</v>
      </c>
      <c r="N58" s="188">
        <f t="shared" si="13"/>
        <v>328120</v>
      </c>
      <c r="O58" s="108">
        <f t="shared" si="14"/>
        <v>0</v>
      </c>
      <c r="P58" s="10">
        <f t="shared" si="15"/>
        <v>287040</v>
      </c>
      <c r="Q58" s="7"/>
      <c r="IV58" s="11"/>
    </row>
    <row r="59" spans="1:256" ht="10.5">
      <c r="A59" s="6" t="s">
        <v>33</v>
      </c>
      <c r="B59" s="7" t="s">
        <v>34</v>
      </c>
      <c r="C59" s="7" t="s">
        <v>142</v>
      </c>
      <c r="D59" s="8" t="s">
        <v>22</v>
      </c>
      <c r="E59" s="18">
        <v>2</v>
      </c>
      <c r="F59" s="9">
        <v>17</v>
      </c>
      <c r="G59" s="176">
        <v>7</v>
      </c>
      <c r="H59" s="9">
        <v>20</v>
      </c>
      <c r="I59" s="176">
        <v>19</v>
      </c>
      <c r="J59" s="170">
        <f t="shared" si="11"/>
        <v>63</v>
      </c>
      <c r="K59" s="10">
        <v>4416</v>
      </c>
      <c r="L59" s="10">
        <v>4416</v>
      </c>
      <c r="M59" s="198">
        <f t="shared" si="12"/>
        <v>105984</v>
      </c>
      <c r="N59" s="188">
        <f t="shared" si="13"/>
        <v>278208</v>
      </c>
      <c r="O59" s="108">
        <f t="shared" si="14"/>
        <v>105984</v>
      </c>
      <c r="P59" s="10">
        <f t="shared" si="15"/>
        <v>278208</v>
      </c>
      <c r="Q59" s="7"/>
      <c r="IV59" s="11"/>
    </row>
    <row r="60" spans="1:256" ht="10.5">
      <c r="A60" s="6" t="s">
        <v>33</v>
      </c>
      <c r="B60" s="7" t="s">
        <v>34</v>
      </c>
      <c r="C60" s="7" t="s">
        <v>246</v>
      </c>
      <c r="D60" s="8" t="s">
        <v>23</v>
      </c>
      <c r="E60" s="18">
        <v>2</v>
      </c>
      <c r="F60" s="9">
        <v>30</v>
      </c>
      <c r="G60" s="176">
        <v>20</v>
      </c>
      <c r="H60" s="176">
        <v>7</v>
      </c>
      <c r="I60" s="9">
        <v>3</v>
      </c>
      <c r="J60" s="170">
        <f t="shared" si="11"/>
        <v>60</v>
      </c>
      <c r="K60" s="10">
        <v>4032.3</v>
      </c>
      <c r="L60" s="10">
        <v>4032.3</v>
      </c>
      <c r="M60" s="198">
        <f t="shared" si="12"/>
        <v>201615</v>
      </c>
      <c r="N60" s="188">
        <f t="shared" si="13"/>
        <v>241938</v>
      </c>
      <c r="O60" s="108">
        <f t="shared" si="14"/>
        <v>201615</v>
      </c>
      <c r="P60" s="10">
        <f t="shared" si="15"/>
        <v>241938</v>
      </c>
      <c r="Q60" s="7" t="s">
        <v>409</v>
      </c>
      <c r="IV60" s="11"/>
    </row>
    <row r="61" spans="1:256" ht="10.5">
      <c r="A61" s="6" t="s">
        <v>33</v>
      </c>
      <c r="B61" s="7" t="s">
        <v>34</v>
      </c>
      <c r="C61" s="7" t="s">
        <v>261</v>
      </c>
      <c r="D61" s="8" t="s">
        <v>23</v>
      </c>
      <c r="E61" s="18">
        <v>2</v>
      </c>
      <c r="F61" s="9">
        <v>25</v>
      </c>
      <c r="G61" s="176">
        <v>19</v>
      </c>
      <c r="H61" s="176">
        <v>6</v>
      </c>
      <c r="I61" s="9">
        <v>5</v>
      </c>
      <c r="J61" s="170">
        <f t="shared" si="11"/>
        <v>55</v>
      </c>
      <c r="K61" s="10">
        <v>4032.3</v>
      </c>
      <c r="L61" s="10">
        <v>4032.3</v>
      </c>
      <c r="M61" s="198">
        <f t="shared" si="12"/>
        <v>177421.2</v>
      </c>
      <c r="N61" s="188">
        <f t="shared" si="13"/>
        <v>221776.5</v>
      </c>
      <c r="O61" s="108">
        <f t="shared" si="14"/>
        <v>177421.2</v>
      </c>
      <c r="P61" s="10">
        <f t="shared" si="15"/>
        <v>221776.5</v>
      </c>
      <c r="Q61" s="7"/>
      <c r="IV61" s="11"/>
    </row>
    <row r="62" spans="1:17" ht="10.5">
      <c r="A62" s="6" t="s">
        <v>33</v>
      </c>
      <c r="B62" s="7" t="s">
        <v>34</v>
      </c>
      <c r="C62" s="7" t="s">
        <v>242</v>
      </c>
      <c r="D62" s="8" t="s">
        <v>21</v>
      </c>
      <c r="E62" s="18">
        <v>1</v>
      </c>
      <c r="F62" s="9">
        <v>20</v>
      </c>
      <c r="G62" s="176">
        <v>5</v>
      </c>
      <c r="H62" s="176">
        <v>11</v>
      </c>
      <c r="I62" s="176">
        <v>17</v>
      </c>
      <c r="J62" s="170">
        <f t="shared" si="11"/>
        <v>53</v>
      </c>
      <c r="K62" s="10">
        <v>4356</v>
      </c>
      <c r="L62" s="10">
        <v>4356</v>
      </c>
      <c r="M62" s="198">
        <f t="shared" si="12"/>
        <v>108900</v>
      </c>
      <c r="N62" s="188">
        <f t="shared" si="13"/>
        <v>230868</v>
      </c>
      <c r="O62" s="108">
        <f t="shared" si="14"/>
        <v>108900</v>
      </c>
      <c r="P62" s="10">
        <f t="shared" si="15"/>
        <v>230868</v>
      </c>
      <c r="Q62" s="7"/>
    </row>
    <row r="63" spans="1:17" ht="10.5">
      <c r="A63" s="6" t="s">
        <v>33</v>
      </c>
      <c r="B63" s="7" t="s">
        <v>34</v>
      </c>
      <c r="C63" s="7" t="s">
        <v>124</v>
      </c>
      <c r="D63" s="8" t="s">
        <v>22</v>
      </c>
      <c r="E63" s="18">
        <v>2</v>
      </c>
      <c r="F63" s="9">
        <v>34</v>
      </c>
      <c r="G63" s="176">
        <v>16</v>
      </c>
      <c r="H63" s="176">
        <v>0</v>
      </c>
      <c r="I63" s="9">
        <v>0</v>
      </c>
      <c r="J63" s="170">
        <f t="shared" si="11"/>
        <v>50</v>
      </c>
      <c r="K63" s="10">
        <v>4354.84</v>
      </c>
      <c r="L63" s="10">
        <v>4354.84</v>
      </c>
      <c r="M63" s="198">
        <f t="shared" si="12"/>
        <v>217742</v>
      </c>
      <c r="N63" s="188">
        <f t="shared" si="13"/>
        <v>217742</v>
      </c>
      <c r="O63" s="108">
        <f t="shared" si="14"/>
        <v>217742</v>
      </c>
      <c r="P63" s="10">
        <f t="shared" si="15"/>
        <v>217742</v>
      </c>
      <c r="Q63" s="7" t="s">
        <v>409</v>
      </c>
    </row>
    <row r="64" spans="1:256" ht="10.5">
      <c r="A64" s="6" t="s">
        <v>33</v>
      </c>
      <c r="B64" s="7" t="s">
        <v>34</v>
      </c>
      <c r="C64" s="7" t="s">
        <v>130</v>
      </c>
      <c r="D64" s="8" t="s">
        <v>21</v>
      </c>
      <c r="E64" s="18">
        <v>1</v>
      </c>
      <c r="F64" s="9">
        <v>23</v>
      </c>
      <c r="G64" s="176">
        <v>21</v>
      </c>
      <c r="H64" s="176">
        <v>0</v>
      </c>
      <c r="I64" s="9">
        <v>6</v>
      </c>
      <c r="J64" s="170">
        <f t="shared" si="11"/>
        <v>50</v>
      </c>
      <c r="K64" s="10">
        <v>4800</v>
      </c>
      <c r="L64" s="10">
        <v>4800</v>
      </c>
      <c r="M64" s="198">
        <f t="shared" si="12"/>
        <v>211200</v>
      </c>
      <c r="N64" s="188">
        <f t="shared" si="13"/>
        <v>240000</v>
      </c>
      <c r="O64" s="108">
        <f t="shared" si="14"/>
        <v>194304</v>
      </c>
      <c r="P64" s="10">
        <f t="shared" si="15"/>
        <v>220800</v>
      </c>
      <c r="Q64" s="7"/>
      <c r="IV64" s="11"/>
    </row>
    <row r="65" spans="1:17" ht="10.5">
      <c r="A65" s="6" t="s">
        <v>33</v>
      </c>
      <c r="B65" s="7" t="s">
        <v>34</v>
      </c>
      <c r="C65" s="7" t="s">
        <v>91</v>
      </c>
      <c r="D65" s="8" t="s">
        <v>23</v>
      </c>
      <c r="E65" s="18">
        <v>2</v>
      </c>
      <c r="F65" s="9">
        <v>18</v>
      </c>
      <c r="G65" s="176">
        <v>25</v>
      </c>
      <c r="H65" s="176">
        <v>0</v>
      </c>
      <c r="I65" s="9">
        <v>0</v>
      </c>
      <c r="J65" s="170">
        <f t="shared" si="11"/>
        <v>43</v>
      </c>
      <c r="K65" s="10">
        <v>4354.84</v>
      </c>
      <c r="L65" s="10">
        <v>4354.84</v>
      </c>
      <c r="M65" s="198">
        <f t="shared" si="12"/>
        <v>187258.12</v>
      </c>
      <c r="N65" s="188">
        <f t="shared" si="13"/>
        <v>187258.12</v>
      </c>
      <c r="O65" s="108">
        <f t="shared" si="14"/>
        <v>187258.12</v>
      </c>
      <c r="P65" s="10">
        <f t="shared" si="15"/>
        <v>187258.12</v>
      </c>
      <c r="Q65" s="7" t="s">
        <v>409</v>
      </c>
    </row>
    <row r="66" spans="1:256" ht="10.5">
      <c r="A66" s="6" t="s">
        <v>33</v>
      </c>
      <c r="B66" s="7" t="s">
        <v>34</v>
      </c>
      <c r="C66" s="172" t="s">
        <v>364</v>
      </c>
      <c r="D66" s="173" t="s">
        <v>22</v>
      </c>
      <c r="E66" s="174">
        <v>2</v>
      </c>
      <c r="F66" s="175"/>
      <c r="G66" s="176"/>
      <c r="H66" s="176">
        <v>6</v>
      </c>
      <c r="I66" s="9">
        <v>28</v>
      </c>
      <c r="J66" s="170">
        <f t="shared" si="11"/>
        <v>34</v>
      </c>
      <c r="K66" s="10">
        <v>5208</v>
      </c>
      <c r="L66" s="10">
        <v>5208</v>
      </c>
      <c r="M66" s="198">
        <f t="shared" si="12"/>
        <v>0</v>
      </c>
      <c r="N66" s="188">
        <f t="shared" si="13"/>
        <v>177072</v>
      </c>
      <c r="O66" s="108">
        <f t="shared" si="14"/>
        <v>0</v>
      </c>
      <c r="P66" s="10">
        <f t="shared" si="15"/>
        <v>150144</v>
      </c>
      <c r="Q66" s="7"/>
      <c r="IV66" s="11"/>
    </row>
    <row r="67" spans="1:256" ht="10.5">
      <c r="A67" s="6" t="s">
        <v>33</v>
      </c>
      <c r="B67" s="7" t="s">
        <v>34</v>
      </c>
      <c r="C67" s="7" t="s">
        <v>248</v>
      </c>
      <c r="D67" s="8" t="s">
        <v>22</v>
      </c>
      <c r="E67" s="18">
        <v>2</v>
      </c>
      <c r="F67" s="9">
        <v>6</v>
      </c>
      <c r="G67" s="176">
        <v>5</v>
      </c>
      <c r="H67" s="176">
        <v>17</v>
      </c>
      <c r="I67" s="176">
        <v>6</v>
      </c>
      <c r="J67" s="170">
        <f t="shared" si="11"/>
        <v>34</v>
      </c>
      <c r="K67" s="10">
        <v>4416</v>
      </c>
      <c r="L67" s="10">
        <v>4416</v>
      </c>
      <c r="M67" s="198">
        <f t="shared" si="12"/>
        <v>48576</v>
      </c>
      <c r="N67" s="188">
        <f t="shared" si="13"/>
        <v>150144</v>
      </c>
      <c r="O67" s="108">
        <f t="shared" si="14"/>
        <v>48576</v>
      </c>
      <c r="P67" s="10">
        <f t="shared" si="15"/>
        <v>150144</v>
      </c>
      <c r="Q67" s="7"/>
      <c r="IV67" s="11"/>
    </row>
    <row r="68" spans="1:256" ht="10.5">
      <c r="A68" s="6" t="s">
        <v>33</v>
      </c>
      <c r="B68" s="7" t="s">
        <v>34</v>
      </c>
      <c r="C68" s="7" t="s">
        <v>262</v>
      </c>
      <c r="D68" s="8" t="s">
        <v>21</v>
      </c>
      <c r="E68" s="18">
        <v>1</v>
      </c>
      <c r="F68" s="9">
        <v>4</v>
      </c>
      <c r="G68" s="176">
        <v>11</v>
      </c>
      <c r="H68" s="176">
        <v>5</v>
      </c>
      <c r="I68" s="9">
        <v>3</v>
      </c>
      <c r="J68" s="170">
        <f t="shared" si="11"/>
        <v>23</v>
      </c>
      <c r="K68" s="10">
        <v>4416</v>
      </c>
      <c r="L68" s="10">
        <v>4416</v>
      </c>
      <c r="M68" s="198">
        <f t="shared" si="12"/>
        <v>66240</v>
      </c>
      <c r="N68" s="188">
        <f t="shared" si="13"/>
        <v>101568</v>
      </c>
      <c r="O68" s="108">
        <f t="shared" si="14"/>
        <v>66240</v>
      </c>
      <c r="P68" s="10">
        <f t="shared" si="15"/>
        <v>101568</v>
      </c>
      <c r="Q68" s="7"/>
      <c r="IV68" s="11"/>
    </row>
    <row r="69" spans="1:17" ht="10.5">
      <c r="A69" s="6" t="s">
        <v>33</v>
      </c>
      <c r="B69" s="7" t="s">
        <v>34</v>
      </c>
      <c r="C69" s="7" t="s">
        <v>93</v>
      </c>
      <c r="D69" s="8" t="s">
        <v>22</v>
      </c>
      <c r="E69" s="18">
        <v>2</v>
      </c>
      <c r="F69" s="9">
        <v>6</v>
      </c>
      <c r="G69" s="176">
        <v>12</v>
      </c>
      <c r="H69" s="176">
        <v>0</v>
      </c>
      <c r="I69" s="9">
        <v>0</v>
      </c>
      <c r="J69" s="170">
        <f t="shared" si="11"/>
        <v>18</v>
      </c>
      <c r="K69" s="10">
        <v>4355</v>
      </c>
      <c r="L69" s="10">
        <v>4355</v>
      </c>
      <c r="M69" s="198">
        <f t="shared" si="12"/>
        <v>78390</v>
      </c>
      <c r="N69" s="188">
        <f t="shared" si="13"/>
        <v>78390</v>
      </c>
      <c r="O69" s="108">
        <f t="shared" si="14"/>
        <v>78390</v>
      </c>
      <c r="P69" s="10">
        <f t="shared" si="15"/>
        <v>78390</v>
      </c>
      <c r="Q69" s="7" t="s">
        <v>409</v>
      </c>
    </row>
    <row r="70" spans="1:256" ht="10.5">
      <c r="A70" s="6" t="s">
        <v>33</v>
      </c>
      <c r="B70" s="7" t="s">
        <v>34</v>
      </c>
      <c r="C70" s="7" t="s">
        <v>283</v>
      </c>
      <c r="D70" s="8" t="s">
        <v>23</v>
      </c>
      <c r="E70" s="18">
        <v>2</v>
      </c>
      <c r="F70" s="9">
        <v>10</v>
      </c>
      <c r="G70" s="176">
        <v>7</v>
      </c>
      <c r="H70" s="9">
        <v>0</v>
      </c>
      <c r="I70" s="9">
        <v>0</v>
      </c>
      <c r="J70" s="170">
        <f t="shared" si="11"/>
        <v>17</v>
      </c>
      <c r="K70" s="10">
        <v>4032</v>
      </c>
      <c r="L70" s="10">
        <v>4032</v>
      </c>
      <c r="M70" s="198">
        <f t="shared" si="12"/>
        <v>68544</v>
      </c>
      <c r="N70" s="188">
        <f t="shared" si="13"/>
        <v>68544</v>
      </c>
      <c r="O70" s="108">
        <f t="shared" si="14"/>
        <v>68544</v>
      </c>
      <c r="P70" s="10">
        <f t="shared" si="15"/>
        <v>68544</v>
      </c>
      <c r="Q70" s="7"/>
      <c r="IV70" s="11"/>
    </row>
    <row r="71" spans="1:17" ht="10.5">
      <c r="A71" s="6" t="s">
        <v>33</v>
      </c>
      <c r="B71" s="7" t="s">
        <v>34</v>
      </c>
      <c r="C71" s="7" t="s">
        <v>175</v>
      </c>
      <c r="D71" s="8" t="s">
        <v>23</v>
      </c>
      <c r="E71" s="18">
        <v>2</v>
      </c>
      <c r="F71" s="9">
        <v>2</v>
      </c>
      <c r="G71" s="176">
        <v>13</v>
      </c>
      <c r="H71" s="176">
        <v>1</v>
      </c>
      <c r="I71" s="9">
        <v>0</v>
      </c>
      <c r="J71" s="170">
        <f>F71+G71+H71+I71</f>
        <v>16</v>
      </c>
      <c r="K71" s="10">
        <v>4354.84</v>
      </c>
      <c r="L71" s="10">
        <v>4354.84</v>
      </c>
      <c r="M71" s="198">
        <f t="shared" si="12"/>
        <v>65322.600000000006</v>
      </c>
      <c r="N71" s="188">
        <f t="shared" si="13"/>
        <v>69677.44</v>
      </c>
      <c r="O71" s="108">
        <f t="shared" si="14"/>
        <v>65322.600000000006</v>
      </c>
      <c r="P71" s="10">
        <f t="shared" si="15"/>
        <v>69677.44</v>
      </c>
      <c r="Q71" s="7" t="s">
        <v>409</v>
      </c>
    </row>
    <row r="72" spans="1:256" ht="10.5">
      <c r="A72" s="6" t="s">
        <v>33</v>
      </c>
      <c r="B72" s="7" t="s">
        <v>34</v>
      </c>
      <c r="C72" s="7" t="s">
        <v>128</v>
      </c>
      <c r="D72" s="8" t="s">
        <v>21</v>
      </c>
      <c r="E72" s="18">
        <v>1</v>
      </c>
      <c r="F72" s="9">
        <v>2</v>
      </c>
      <c r="G72" s="176">
        <v>8</v>
      </c>
      <c r="H72" s="176">
        <v>2</v>
      </c>
      <c r="I72" s="9">
        <v>4</v>
      </c>
      <c r="J72" s="170">
        <f t="shared" si="11"/>
        <v>16</v>
      </c>
      <c r="K72" s="10">
        <v>4416</v>
      </c>
      <c r="L72" s="10">
        <v>4416</v>
      </c>
      <c r="M72" s="198">
        <f t="shared" si="12"/>
        <v>44160</v>
      </c>
      <c r="N72" s="188">
        <f t="shared" si="13"/>
        <v>70656</v>
      </c>
      <c r="O72" s="108">
        <f t="shared" si="14"/>
        <v>44160</v>
      </c>
      <c r="P72" s="10">
        <f t="shared" si="15"/>
        <v>70656</v>
      </c>
      <c r="Q72" s="7"/>
      <c r="IV72" s="11"/>
    </row>
    <row r="73" spans="1:256" ht="10.5">
      <c r="A73" s="6" t="s">
        <v>33</v>
      </c>
      <c r="B73" s="7" t="s">
        <v>34</v>
      </c>
      <c r="C73" s="7" t="s">
        <v>176</v>
      </c>
      <c r="D73" s="8" t="s">
        <v>23</v>
      </c>
      <c r="E73" s="18">
        <v>2</v>
      </c>
      <c r="F73" s="9">
        <v>6</v>
      </c>
      <c r="G73" s="176">
        <v>0</v>
      </c>
      <c r="H73" s="176">
        <v>7</v>
      </c>
      <c r="I73" s="9">
        <v>0</v>
      </c>
      <c r="J73" s="170">
        <f t="shared" si="11"/>
        <v>13</v>
      </c>
      <c r="K73" s="10">
        <v>4800</v>
      </c>
      <c r="L73" s="10">
        <v>4800</v>
      </c>
      <c r="M73" s="198">
        <f t="shared" si="12"/>
        <v>28800</v>
      </c>
      <c r="N73" s="188">
        <f t="shared" si="13"/>
        <v>62400</v>
      </c>
      <c r="O73" s="108">
        <f t="shared" si="14"/>
        <v>26496</v>
      </c>
      <c r="P73" s="10">
        <f t="shared" si="15"/>
        <v>57408</v>
      </c>
      <c r="Q73" s="7"/>
      <c r="IV73" s="11"/>
    </row>
    <row r="74" spans="1:256" ht="10.5">
      <c r="A74" s="6" t="s">
        <v>33</v>
      </c>
      <c r="B74" s="7" t="s">
        <v>34</v>
      </c>
      <c r="C74" s="172" t="s">
        <v>367</v>
      </c>
      <c r="D74" s="173" t="s">
        <v>22</v>
      </c>
      <c r="E74" s="174">
        <v>2</v>
      </c>
      <c r="F74" s="175"/>
      <c r="G74" s="176"/>
      <c r="H74" s="176">
        <v>10</v>
      </c>
      <c r="I74" s="9">
        <v>0</v>
      </c>
      <c r="J74" s="170">
        <f t="shared" si="11"/>
        <v>10</v>
      </c>
      <c r="K74" s="10">
        <v>5208</v>
      </c>
      <c r="L74" s="10">
        <v>5208</v>
      </c>
      <c r="M74" s="198">
        <f t="shared" si="12"/>
        <v>0</v>
      </c>
      <c r="N74" s="188">
        <f t="shared" si="13"/>
        <v>52080</v>
      </c>
      <c r="O74" s="108">
        <f t="shared" si="14"/>
        <v>0</v>
      </c>
      <c r="P74" s="10">
        <f t="shared" si="15"/>
        <v>44160</v>
      </c>
      <c r="Q74" s="7"/>
      <c r="IV74" s="11"/>
    </row>
    <row r="75" spans="1:256" ht="10.5">
      <c r="A75" s="6" t="s">
        <v>33</v>
      </c>
      <c r="B75" s="7" t="s">
        <v>34</v>
      </c>
      <c r="C75" s="172" t="s">
        <v>368</v>
      </c>
      <c r="D75" s="173" t="s">
        <v>22</v>
      </c>
      <c r="E75" s="174">
        <v>2</v>
      </c>
      <c r="F75" s="175"/>
      <c r="G75" s="176"/>
      <c r="H75" s="176">
        <v>2</v>
      </c>
      <c r="I75" s="9">
        <v>6</v>
      </c>
      <c r="J75" s="170">
        <f t="shared" si="11"/>
        <v>8</v>
      </c>
      <c r="K75" s="10">
        <v>5048</v>
      </c>
      <c r="L75" s="10">
        <v>5048</v>
      </c>
      <c r="M75" s="198">
        <f t="shared" si="12"/>
        <v>0</v>
      </c>
      <c r="N75" s="188">
        <f t="shared" si="13"/>
        <v>40384</v>
      </c>
      <c r="O75" s="108">
        <f t="shared" si="14"/>
        <v>0</v>
      </c>
      <c r="P75" s="10">
        <f t="shared" si="15"/>
        <v>35328</v>
      </c>
      <c r="Q75" s="7"/>
      <c r="IV75" s="11"/>
    </row>
    <row r="76" spans="1:256" ht="11.25" thickBot="1">
      <c r="A76" s="6" t="s">
        <v>33</v>
      </c>
      <c r="B76" s="7" t="s">
        <v>34</v>
      </c>
      <c r="C76" s="7" t="s">
        <v>263</v>
      </c>
      <c r="D76" s="8" t="s">
        <v>21</v>
      </c>
      <c r="E76" s="18">
        <v>1</v>
      </c>
      <c r="F76" s="9">
        <v>2</v>
      </c>
      <c r="G76" s="177">
        <v>6</v>
      </c>
      <c r="H76" s="176">
        <v>0</v>
      </c>
      <c r="I76" s="9">
        <v>0</v>
      </c>
      <c r="J76" s="170">
        <f t="shared" si="11"/>
        <v>8</v>
      </c>
      <c r="K76" s="10">
        <v>4356</v>
      </c>
      <c r="L76" s="10">
        <v>4356</v>
      </c>
      <c r="M76" s="198">
        <f t="shared" si="12"/>
        <v>34848</v>
      </c>
      <c r="N76" s="188">
        <f t="shared" si="13"/>
        <v>34848</v>
      </c>
      <c r="O76" s="108">
        <f t="shared" si="14"/>
        <v>34848</v>
      </c>
      <c r="P76" s="10">
        <f t="shared" si="15"/>
        <v>34848</v>
      </c>
      <c r="Q76" s="7"/>
      <c r="IV76" s="11"/>
    </row>
    <row r="77" spans="1:256" ht="10.5">
      <c r="A77" s="13" t="s">
        <v>33</v>
      </c>
      <c r="B77" s="13" t="s">
        <v>34</v>
      </c>
      <c r="C77" s="13" t="s">
        <v>36</v>
      </c>
      <c r="D77" s="13"/>
      <c r="E77" s="13"/>
      <c r="F77" s="123">
        <f>SUM(F43:F76)</f>
        <v>933</v>
      </c>
      <c r="G77" s="123">
        <f>SUM(G43:G76)</f>
        <v>879</v>
      </c>
      <c r="H77" s="123">
        <f>SUM(H43:H76)</f>
        <v>711</v>
      </c>
      <c r="I77" s="123">
        <f>SUM(I43:I76)</f>
        <v>1300</v>
      </c>
      <c r="J77" s="138">
        <f>SUM(J43:J76)</f>
        <v>3823</v>
      </c>
      <c r="K77" s="123"/>
      <c r="L77" s="123"/>
      <c r="M77" s="190">
        <f>SUM(M43:M76)</f>
        <v>7737399.38</v>
      </c>
      <c r="N77" s="190">
        <f>SUM(N43:N76)</f>
        <v>16919473.6</v>
      </c>
      <c r="O77" s="123">
        <f>SUM(O43:O76)</f>
        <v>7718199.38</v>
      </c>
      <c r="P77" s="123">
        <f>SUM(P43:P76)</f>
        <v>16498945.6</v>
      </c>
      <c r="Q77" s="7"/>
      <c r="IV77" s="11"/>
    </row>
    <row r="78" spans="1:17" ht="10.5">
      <c r="A78" s="22" t="s">
        <v>33</v>
      </c>
      <c r="B78" s="23"/>
      <c r="C78" s="23" t="s">
        <v>24</v>
      </c>
      <c r="D78" s="24"/>
      <c r="E78" s="24"/>
      <c r="F78" s="42">
        <f>F77/F339</f>
        <v>0.05813446320643031</v>
      </c>
      <c r="G78" s="42">
        <f>G77/G339</f>
        <v>0.05490318550905684</v>
      </c>
      <c r="H78" s="44">
        <f>H77/H339</f>
        <v>0.05508211961574218</v>
      </c>
      <c r="I78" s="44">
        <f>I77/I339</f>
        <v>0.08327461405419255</v>
      </c>
      <c r="J78" s="139">
        <f>J77/J339</f>
        <v>0.06310871933705306</v>
      </c>
      <c r="K78" s="19"/>
      <c r="L78" s="19"/>
      <c r="M78" s="202">
        <f>M77/M339</f>
        <v>0.051956520728408416</v>
      </c>
      <c r="N78" s="202">
        <f>N77/N339</f>
        <v>0.059608917208578305</v>
      </c>
      <c r="Q78" s="7"/>
    </row>
    <row r="79" spans="1:17" ht="10.5">
      <c r="A79" s="6" t="s">
        <v>33</v>
      </c>
      <c r="C79" s="7" t="s">
        <v>25</v>
      </c>
      <c r="G79" s="28">
        <f>F77+G77</f>
        <v>1812</v>
      </c>
      <c r="H79" s="28">
        <f>F77+G77+H77</f>
        <v>2523</v>
      </c>
      <c r="I79" s="28">
        <f>F77+G77+H77+I77</f>
        <v>3823</v>
      </c>
      <c r="K79" s="19"/>
      <c r="L79" s="19"/>
      <c r="Q79" s="7"/>
    </row>
    <row r="80" spans="9:17" ht="10.5">
      <c r="I80" s="118"/>
      <c r="K80" s="19"/>
      <c r="L80" s="19"/>
      <c r="Q80" s="23"/>
    </row>
    <row r="81" spans="1:16" ht="12.75">
      <c r="A81" s="6" t="s">
        <v>37</v>
      </c>
      <c r="B81" s="7" t="s">
        <v>37</v>
      </c>
      <c r="C81" s="7" t="s">
        <v>287</v>
      </c>
      <c r="D81" s="8" t="s">
        <v>23</v>
      </c>
      <c r="E81" s="18">
        <v>2</v>
      </c>
      <c r="F81" s="9">
        <v>203</v>
      </c>
      <c r="G81" s="26">
        <v>236</v>
      </c>
      <c r="H81" s="26">
        <v>102</v>
      </c>
      <c r="I81" s="26">
        <v>205</v>
      </c>
      <c r="J81" s="38">
        <f aca="true" t="shared" si="16" ref="J81:J101">F81+G81+H81+I81</f>
        <v>746</v>
      </c>
      <c r="K81" s="10">
        <v>5081</v>
      </c>
      <c r="L81" s="10">
        <v>5081</v>
      </c>
      <c r="M81" s="198">
        <f aca="true" t="shared" si="17" ref="M81:M101">(F81+G81)*K81</f>
        <v>2230559</v>
      </c>
      <c r="N81" s="188">
        <f aca="true" t="shared" si="18" ref="N81:N101">M81+(H81+I81)*L81</f>
        <v>3790426</v>
      </c>
      <c r="O81" s="108">
        <f aca="true" t="shared" si="19" ref="O81:O101">IF(K81&gt;prisgrense,(F81+G81)*prisgrense,(F81+G81)*K81)</f>
        <v>1938624</v>
      </c>
      <c r="P81" s="10">
        <f aca="true" t="shared" si="20" ref="P81:P101">O81+IF(L81&gt;prisgrense,(H81+I81)*prisgrense,(H81+I81)*L81)</f>
        <v>3294336</v>
      </c>
    </row>
    <row r="82" spans="1:16" ht="12.75">
      <c r="A82" s="6" t="s">
        <v>37</v>
      </c>
      <c r="B82" s="7" t="s">
        <v>37</v>
      </c>
      <c r="C82" s="7" t="s">
        <v>285</v>
      </c>
      <c r="D82" s="8" t="s">
        <v>21</v>
      </c>
      <c r="E82" s="18">
        <v>1</v>
      </c>
      <c r="F82" s="9">
        <v>138</v>
      </c>
      <c r="G82" s="26">
        <v>192</v>
      </c>
      <c r="H82" s="26">
        <v>55</v>
      </c>
      <c r="I82" s="26">
        <v>40</v>
      </c>
      <c r="J82" s="38">
        <f t="shared" si="16"/>
        <v>425</v>
      </c>
      <c r="K82" s="10">
        <v>4798</v>
      </c>
      <c r="L82" s="10">
        <v>4798</v>
      </c>
      <c r="M82" s="198">
        <f t="shared" si="17"/>
        <v>1583340</v>
      </c>
      <c r="N82" s="188">
        <f t="shared" si="18"/>
        <v>2039150</v>
      </c>
      <c r="O82" s="108">
        <f t="shared" si="19"/>
        <v>1457280</v>
      </c>
      <c r="P82" s="10">
        <f t="shared" si="20"/>
        <v>1876800</v>
      </c>
    </row>
    <row r="83" spans="1:17" ht="12.75">
      <c r="A83" s="6" t="s">
        <v>37</v>
      </c>
      <c r="B83" s="7" t="s">
        <v>37</v>
      </c>
      <c r="C83" s="7" t="s">
        <v>148</v>
      </c>
      <c r="D83" s="8" t="s">
        <v>23</v>
      </c>
      <c r="E83" s="27">
        <v>2</v>
      </c>
      <c r="F83" s="9">
        <v>142</v>
      </c>
      <c r="G83" s="26">
        <v>107</v>
      </c>
      <c r="H83" s="26">
        <v>42</v>
      </c>
      <c r="I83" s="26">
        <v>96</v>
      </c>
      <c r="J83" s="38">
        <f t="shared" si="16"/>
        <v>387</v>
      </c>
      <c r="K83" s="10">
        <v>4355</v>
      </c>
      <c r="L83" s="10">
        <v>4355</v>
      </c>
      <c r="M83" s="198">
        <f t="shared" si="17"/>
        <v>1084395</v>
      </c>
      <c r="N83" s="188">
        <f t="shared" si="18"/>
        <v>1685385</v>
      </c>
      <c r="O83" s="108">
        <f t="shared" si="19"/>
        <v>1084395</v>
      </c>
      <c r="P83" s="10">
        <f t="shared" si="20"/>
        <v>1685385</v>
      </c>
      <c r="Q83" s="159"/>
    </row>
    <row r="84" spans="1:16" ht="12.75">
      <c r="A84" s="6" t="s">
        <v>37</v>
      </c>
      <c r="B84" s="7" t="s">
        <v>37</v>
      </c>
      <c r="C84" s="7" t="s">
        <v>286</v>
      </c>
      <c r="D84" s="8" t="s">
        <v>159</v>
      </c>
      <c r="E84" s="18">
        <v>2</v>
      </c>
      <c r="F84" s="9">
        <v>84</v>
      </c>
      <c r="G84" s="26">
        <v>66</v>
      </c>
      <c r="H84" s="26">
        <v>27</v>
      </c>
      <c r="I84" s="26">
        <v>40</v>
      </c>
      <c r="J84" s="38">
        <f t="shared" si="16"/>
        <v>217</v>
      </c>
      <c r="K84" s="10">
        <v>5242</v>
      </c>
      <c r="L84" s="10">
        <v>5242</v>
      </c>
      <c r="M84" s="198">
        <f t="shared" si="17"/>
        <v>786300</v>
      </c>
      <c r="N84" s="188">
        <f t="shared" si="18"/>
        <v>1137514</v>
      </c>
      <c r="O84" s="108">
        <f t="shared" si="19"/>
        <v>662400</v>
      </c>
      <c r="P84" s="10">
        <f t="shared" si="20"/>
        <v>958272</v>
      </c>
    </row>
    <row r="85" spans="1:17" ht="10.5">
      <c r="A85" s="142" t="s">
        <v>37</v>
      </c>
      <c r="B85" s="120" t="s">
        <v>37</v>
      </c>
      <c r="C85" s="7" t="s">
        <v>404</v>
      </c>
      <c r="D85" s="8" t="s">
        <v>21</v>
      </c>
      <c r="E85" s="18">
        <v>1</v>
      </c>
      <c r="H85" s="26">
        <v>47</v>
      </c>
      <c r="I85" s="26">
        <v>102</v>
      </c>
      <c r="J85" s="38">
        <f t="shared" si="16"/>
        <v>149</v>
      </c>
      <c r="K85" s="10">
        <v>4976</v>
      </c>
      <c r="L85" s="10">
        <v>4976</v>
      </c>
      <c r="M85" s="198">
        <f t="shared" si="17"/>
        <v>0</v>
      </c>
      <c r="N85" s="188">
        <f t="shared" si="18"/>
        <v>741424</v>
      </c>
      <c r="O85" s="108">
        <f t="shared" si="19"/>
        <v>0</v>
      </c>
      <c r="P85" s="10">
        <f t="shared" si="20"/>
        <v>657984</v>
      </c>
      <c r="Q85" s="23"/>
    </row>
    <row r="86" spans="1:17" ht="10.5">
      <c r="A86" s="117" t="s">
        <v>37</v>
      </c>
      <c r="B86" s="7" t="s">
        <v>37</v>
      </c>
      <c r="C86" s="7" t="s">
        <v>144</v>
      </c>
      <c r="D86" s="8" t="s">
        <v>21</v>
      </c>
      <c r="E86" s="27">
        <v>1</v>
      </c>
      <c r="F86" s="9">
        <v>40</v>
      </c>
      <c r="G86" s="26">
        <v>53</v>
      </c>
      <c r="H86" s="26">
        <v>37</v>
      </c>
      <c r="I86" s="26">
        <v>18</v>
      </c>
      <c r="J86" s="38">
        <f t="shared" si="16"/>
        <v>148</v>
      </c>
      <c r="K86" s="10">
        <v>4355</v>
      </c>
      <c r="L86" s="10">
        <v>4355</v>
      </c>
      <c r="M86" s="198">
        <f t="shared" si="17"/>
        <v>405015</v>
      </c>
      <c r="N86" s="188">
        <f t="shared" si="18"/>
        <v>644540</v>
      </c>
      <c r="O86" s="108">
        <f t="shared" si="19"/>
        <v>405015</v>
      </c>
      <c r="P86" s="10">
        <f t="shared" si="20"/>
        <v>644540</v>
      </c>
      <c r="Q86" s="23"/>
    </row>
    <row r="87" spans="1:17" ht="12.75">
      <c r="A87" s="117" t="s">
        <v>37</v>
      </c>
      <c r="B87" s="7" t="s">
        <v>37</v>
      </c>
      <c r="C87" s="7" t="s">
        <v>150</v>
      </c>
      <c r="D87" s="8" t="s">
        <v>159</v>
      </c>
      <c r="E87" s="27">
        <v>2</v>
      </c>
      <c r="F87" s="9">
        <v>46</v>
      </c>
      <c r="G87" s="26">
        <v>27</v>
      </c>
      <c r="H87" s="26">
        <v>11</v>
      </c>
      <c r="I87" s="26">
        <v>26</v>
      </c>
      <c r="J87" s="38">
        <f t="shared" si="16"/>
        <v>110</v>
      </c>
      <c r="K87" s="10">
        <v>4355</v>
      </c>
      <c r="L87" s="10">
        <v>4355</v>
      </c>
      <c r="M87" s="198">
        <f t="shared" si="17"/>
        <v>317915</v>
      </c>
      <c r="N87" s="188">
        <f t="shared" si="18"/>
        <v>479050</v>
      </c>
      <c r="O87" s="108">
        <f t="shared" si="19"/>
        <v>317915</v>
      </c>
      <c r="P87" s="10">
        <f t="shared" si="20"/>
        <v>479050</v>
      </c>
      <c r="Q87" s="159"/>
    </row>
    <row r="88" spans="1:17" ht="10.5">
      <c r="A88" s="119" t="s">
        <v>37</v>
      </c>
      <c r="B88" s="120" t="s">
        <v>37</v>
      </c>
      <c r="C88" s="7" t="s">
        <v>403</v>
      </c>
      <c r="D88" s="8" t="s">
        <v>21</v>
      </c>
      <c r="E88" s="18">
        <v>1</v>
      </c>
      <c r="H88" s="26">
        <v>28</v>
      </c>
      <c r="I88" s="26">
        <v>58</v>
      </c>
      <c r="J88" s="38">
        <f t="shared" si="16"/>
        <v>86</v>
      </c>
      <c r="K88" s="10">
        <v>4976</v>
      </c>
      <c r="L88" s="10">
        <v>4976</v>
      </c>
      <c r="M88" s="198">
        <f t="shared" si="17"/>
        <v>0</v>
      </c>
      <c r="N88" s="188">
        <f t="shared" si="18"/>
        <v>427936</v>
      </c>
      <c r="O88" s="108">
        <f t="shared" si="19"/>
        <v>0</v>
      </c>
      <c r="P88" s="10">
        <f t="shared" si="20"/>
        <v>379776</v>
      </c>
      <c r="Q88" s="23"/>
    </row>
    <row r="89" spans="1:17" ht="12.75">
      <c r="A89" s="119" t="s">
        <v>37</v>
      </c>
      <c r="B89" s="120" t="s">
        <v>37</v>
      </c>
      <c r="C89" s="120" t="s">
        <v>152</v>
      </c>
      <c r="D89" s="121" t="s">
        <v>23</v>
      </c>
      <c r="E89" s="121">
        <v>2</v>
      </c>
      <c r="F89" s="69">
        <v>28</v>
      </c>
      <c r="G89" s="79">
        <v>25</v>
      </c>
      <c r="H89" s="79">
        <v>12</v>
      </c>
      <c r="I89" s="26">
        <v>8</v>
      </c>
      <c r="J89" s="38">
        <f t="shared" si="16"/>
        <v>73</v>
      </c>
      <c r="K89" s="122">
        <v>4355</v>
      </c>
      <c r="L89" s="122">
        <v>4355</v>
      </c>
      <c r="M89" s="198">
        <f t="shared" si="17"/>
        <v>230815</v>
      </c>
      <c r="N89" s="188">
        <f t="shared" si="18"/>
        <v>317915</v>
      </c>
      <c r="O89" s="108">
        <f t="shared" si="19"/>
        <v>230815</v>
      </c>
      <c r="P89" s="10">
        <f t="shared" si="20"/>
        <v>317915</v>
      </c>
      <c r="Q89" s="159"/>
    </row>
    <row r="90" spans="1:17" ht="10.5">
      <c r="A90" s="142" t="s">
        <v>37</v>
      </c>
      <c r="B90" s="120" t="s">
        <v>37</v>
      </c>
      <c r="C90" s="7" t="s">
        <v>406</v>
      </c>
      <c r="D90" s="8" t="s">
        <v>21</v>
      </c>
      <c r="E90" s="27">
        <v>1</v>
      </c>
      <c r="H90" s="26">
        <v>14</v>
      </c>
      <c r="I90" s="26">
        <v>56</v>
      </c>
      <c r="J90" s="38">
        <f t="shared" si="16"/>
        <v>70</v>
      </c>
      <c r="K90" s="10">
        <v>4400</v>
      </c>
      <c r="L90" s="10">
        <v>4400</v>
      </c>
      <c r="M90" s="198">
        <f t="shared" si="17"/>
        <v>0</v>
      </c>
      <c r="N90" s="188">
        <f t="shared" si="18"/>
        <v>308000</v>
      </c>
      <c r="O90" s="108">
        <f t="shared" si="19"/>
        <v>0</v>
      </c>
      <c r="P90" s="10">
        <f t="shared" si="20"/>
        <v>308000</v>
      </c>
      <c r="Q90" s="23"/>
    </row>
    <row r="91" spans="1:17" ht="10.5">
      <c r="A91" s="142" t="s">
        <v>37</v>
      </c>
      <c r="B91" s="120" t="s">
        <v>37</v>
      </c>
      <c r="C91" s="7" t="s">
        <v>407</v>
      </c>
      <c r="D91" s="8" t="s">
        <v>21</v>
      </c>
      <c r="E91" s="27">
        <v>1</v>
      </c>
      <c r="H91" s="26">
        <v>8</v>
      </c>
      <c r="I91" s="26">
        <v>39</v>
      </c>
      <c r="J91" s="38">
        <f t="shared" si="16"/>
        <v>47</v>
      </c>
      <c r="K91" s="10">
        <v>4400</v>
      </c>
      <c r="L91" s="10">
        <v>4400</v>
      </c>
      <c r="M91" s="198">
        <f t="shared" si="17"/>
        <v>0</v>
      </c>
      <c r="N91" s="188">
        <f t="shared" si="18"/>
        <v>206800</v>
      </c>
      <c r="O91" s="108">
        <f t="shared" si="19"/>
        <v>0</v>
      </c>
      <c r="P91" s="10">
        <f t="shared" si="20"/>
        <v>206800</v>
      </c>
      <c r="Q91" s="23"/>
    </row>
    <row r="92" spans="1:17" ht="12.75">
      <c r="A92" s="142" t="s">
        <v>37</v>
      </c>
      <c r="B92" s="120" t="s">
        <v>37</v>
      </c>
      <c r="C92" s="120" t="s">
        <v>151</v>
      </c>
      <c r="D92" s="121" t="s">
        <v>23</v>
      </c>
      <c r="E92" s="121">
        <v>2</v>
      </c>
      <c r="F92" s="69">
        <v>16</v>
      </c>
      <c r="G92" s="79">
        <v>17</v>
      </c>
      <c r="H92" s="79">
        <v>5</v>
      </c>
      <c r="I92" s="10">
        <v>6</v>
      </c>
      <c r="J92" s="38">
        <f t="shared" si="16"/>
        <v>44</v>
      </c>
      <c r="K92" s="10">
        <v>4355</v>
      </c>
      <c r="L92" s="10">
        <v>4355</v>
      </c>
      <c r="M92" s="198">
        <f t="shared" si="17"/>
        <v>143715</v>
      </c>
      <c r="N92" s="188">
        <f t="shared" si="18"/>
        <v>191620</v>
      </c>
      <c r="O92" s="108">
        <f t="shared" si="19"/>
        <v>143715</v>
      </c>
      <c r="P92" s="10">
        <f t="shared" si="20"/>
        <v>191620</v>
      </c>
      <c r="Q92" s="159"/>
    </row>
    <row r="93" spans="1:17" ht="12.75">
      <c r="A93" s="6" t="s">
        <v>37</v>
      </c>
      <c r="B93" s="7" t="s">
        <v>37</v>
      </c>
      <c r="C93" s="7" t="s">
        <v>149</v>
      </c>
      <c r="D93" s="8" t="s">
        <v>23</v>
      </c>
      <c r="E93" s="27">
        <v>2</v>
      </c>
      <c r="F93" s="9">
        <v>27</v>
      </c>
      <c r="G93" s="26">
        <v>8</v>
      </c>
      <c r="H93" s="26">
        <v>6</v>
      </c>
      <c r="I93" s="26">
        <v>2</v>
      </c>
      <c r="J93" s="38">
        <f t="shared" si="16"/>
        <v>43</v>
      </c>
      <c r="K93" s="10">
        <v>4355</v>
      </c>
      <c r="L93" s="10">
        <v>4355</v>
      </c>
      <c r="M93" s="198">
        <f t="shared" si="17"/>
        <v>152425</v>
      </c>
      <c r="N93" s="188">
        <f t="shared" si="18"/>
        <v>187265</v>
      </c>
      <c r="O93" s="108">
        <f t="shared" si="19"/>
        <v>152425</v>
      </c>
      <c r="P93" s="10">
        <f t="shared" si="20"/>
        <v>187265</v>
      </c>
      <c r="Q93" s="159"/>
    </row>
    <row r="94" spans="1:17" ht="10.5">
      <c r="A94" s="142" t="s">
        <v>37</v>
      </c>
      <c r="B94" s="120" t="s">
        <v>37</v>
      </c>
      <c r="C94" s="7" t="s">
        <v>402</v>
      </c>
      <c r="D94" s="8" t="s">
        <v>23</v>
      </c>
      <c r="E94" s="18">
        <v>2</v>
      </c>
      <c r="H94" s="26">
        <v>17</v>
      </c>
      <c r="I94" s="181">
        <v>8</v>
      </c>
      <c r="J94" s="38">
        <f t="shared" si="16"/>
        <v>25</v>
      </c>
      <c r="K94" s="10">
        <v>5081</v>
      </c>
      <c r="L94" s="10">
        <v>5081</v>
      </c>
      <c r="M94" s="198">
        <f t="shared" si="17"/>
        <v>0</v>
      </c>
      <c r="N94" s="188">
        <f t="shared" si="18"/>
        <v>127025</v>
      </c>
      <c r="O94" s="108">
        <f t="shared" si="19"/>
        <v>0</v>
      </c>
      <c r="P94" s="10">
        <f t="shared" si="20"/>
        <v>110400</v>
      </c>
      <c r="Q94" s="23"/>
    </row>
    <row r="95" spans="1:17" ht="10.5">
      <c r="A95" s="6" t="s">
        <v>37</v>
      </c>
      <c r="B95" s="7" t="s">
        <v>38</v>
      </c>
      <c r="C95" s="7" t="s">
        <v>39</v>
      </c>
      <c r="D95" s="8" t="s">
        <v>21</v>
      </c>
      <c r="E95" s="8">
        <v>3</v>
      </c>
      <c r="F95" s="9">
        <v>9</v>
      </c>
      <c r="G95" s="26">
        <v>3</v>
      </c>
      <c r="H95" s="26">
        <v>5</v>
      </c>
      <c r="I95" s="118">
        <v>0</v>
      </c>
      <c r="J95" s="38">
        <f t="shared" si="16"/>
        <v>17</v>
      </c>
      <c r="K95" s="10">
        <v>2741</v>
      </c>
      <c r="L95" s="10">
        <v>2741</v>
      </c>
      <c r="M95" s="198">
        <f t="shared" si="17"/>
        <v>32892</v>
      </c>
      <c r="N95" s="188">
        <f t="shared" si="18"/>
        <v>46597</v>
      </c>
      <c r="O95" s="108">
        <f t="shared" si="19"/>
        <v>32892</v>
      </c>
      <c r="P95" s="10">
        <f t="shared" si="20"/>
        <v>46597</v>
      </c>
      <c r="Q95" s="23" t="s">
        <v>399</v>
      </c>
    </row>
    <row r="96" spans="1:17" ht="10.5">
      <c r="A96" s="142" t="s">
        <v>37</v>
      </c>
      <c r="B96" s="120" t="s">
        <v>37</v>
      </c>
      <c r="C96" s="7" t="s">
        <v>401</v>
      </c>
      <c r="D96" s="8" t="s">
        <v>23</v>
      </c>
      <c r="E96" s="18">
        <v>2</v>
      </c>
      <c r="H96" s="26">
        <v>4</v>
      </c>
      <c r="I96" s="118">
        <v>7</v>
      </c>
      <c r="J96" s="38">
        <f t="shared" si="16"/>
        <v>11</v>
      </c>
      <c r="K96" s="10">
        <v>5081</v>
      </c>
      <c r="L96" s="10">
        <v>5081</v>
      </c>
      <c r="M96" s="198">
        <f t="shared" si="17"/>
        <v>0</v>
      </c>
      <c r="N96" s="188">
        <f t="shared" si="18"/>
        <v>55891</v>
      </c>
      <c r="O96" s="108">
        <f t="shared" si="19"/>
        <v>0</v>
      </c>
      <c r="P96" s="10">
        <f t="shared" si="20"/>
        <v>48576</v>
      </c>
      <c r="Q96" s="23"/>
    </row>
    <row r="97" spans="1:17" ht="12.75">
      <c r="A97" s="6" t="s">
        <v>37</v>
      </c>
      <c r="B97" s="7" t="s">
        <v>37</v>
      </c>
      <c r="C97" s="7" t="s">
        <v>147</v>
      </c>
      <c r="D97" s="8" t="s">
        <v>21</v>
      </c>
      <c r="E97" s="27">
        <v>1</v>
      </c>
      <c r="F97" s="9">
        <v>3</v>
      </c>
      <c r="G97" s="26"/>
      <c r="H97" s="26">
        <v>0</v>
      </c>
      <c r="I97" s="118">
        <v>0</v>
      </c>
      <c r="J97" s="38">
        <f t="shared" si="16"/>
        <v>3</v>
      </c>
      <c r="K97" s="10">
        <v>4340</v>
      </c>
      <c r="L97" s="10">
        <v>4340</v>
      </c>
      <c r="M97" s="198">
        <f t="shared" si="17"/>
        <v>13020</v>
      </c>
      <c r="N97" s="188">
        <f t="shared" si="18"/>
        <v>13020</v>
      </c>
      <c r="O97" s="108">
        <f t="shared" si="19"/>
        <v>13020</v>
      </c>
      <c r="P97" s="10">
        <f t="shared" si="20"/>
        <v>13020</v>
      </c>
      <c r="Q97" s="23" t="s">
        <v>399</v>
      </c>
    </row>
    <row r="98" spans="1:17" ht="10.5">
      <c r="A98" s="6" t="s">
        <v>37</v>
      </c>
      <c r="B98" s="7" t="s">
        <v>37</v>
      </c>
      <c r="C98" s="7" t="s">
        <v>146</v>
      </c>
      <c r="D98" s="8" t="s">
        <v>23</v>
      </c>
      <c r="E98" s="27">
        <v>2</v>
      </c>
      <c r="F98" s="9">
        <v>2</v>
      </c>
      <c r="H98" s="26">
        <v>0</v>
      </c>
      <c r="I98" s="118">
        <v>0</v>
      </c>
      <c r="J98" s="38">
        <f t="shared" si="16"/>
        <v>2</v>
      </c>
      <c r="K98" s="10">
        <v>4340</v>
      </c>
      <c r="L98" s="10">
        <v>4340</v>
      </c>
      <c r="M98" s="198">
        <f t="shared" si="17"/>
        <v>8680</v>
      </c>
      <c r="N98" s="188">
        <f t="shared" si="18"/>
        <v>8680</v>
      </c>
      <c r="O98" s="108">
        <f t="shared" si="19"/>
        <v>8680</v>
      </c>
      <c r="P98" s="10">
        <f t="shared" si="20"/>
        <v>8680</v>
      </c>
      <c r="Q98" s="23" t="s">
        <v>399</v>
      </c>
    </row>
    <row r="99" spans="1:17" ht="10.5">
      <c r="A99" s="117" t="s">
        <v>37</v>
      </c>
      <c r="B99" s="7" t="s">
        <v>37</v>
      </c>
      <c r="C99" s="7" t="s">
        <v>145</v>
      </c>
      <c r="D99" s="8" t="s">
        <v>23</v>
      </c>
      <c r="E99" s="27">
        <v>2</v>
      </c>
      <c r="F99" s="9">
        <v>2</v>
      </c>
      <c r="H99" s="26">
        <v>0</v>
      </c>
      <c r="I99" s="118">
        <v>0</v>
      </c>
      <c r="J99" s="38">
        <f t="shared" si="16"/>
        <v>2</v>
      </c>
      <c r="K99" s="10">
        <v>4355</v>
      </c>
      <c r="L99" s="10">
        <v>4355</v>
      </c>
      <c r="M99" s="198">
        <f t="shared" si="17"/>
        <v>8710</v>
      </c>
      <c r="N99" s="188">
        <f t="shared" si="18"/>
        <v>8710</v>
      </c>
      <c r="O99" s="108">
        <f t="shared" si="19"/>
        <v>8710</v>
      </c>
      <c r="P99" s="10">
        <f t="shared" si="20"/>
        <v>8710</v>
      </c>
      <c r="Q99" s="23" t="s">
        <v>399</v>
      </c>
    </row>
    <row r="100" spans="1:17" ht="10.5">
      <c r="A100" s="119" t="s">
        <v>37</v>
      </c>
      <c r="B100" s="120" t="s">
        <v>37</v>
      </c>
      <c r="C100" s="120" t="s">
        <v>405</v>
      </c>
      <c r="D100" s="121" t="s">
        <v>23</v>
      </c>
      <c r="E100" s="121">
        <v>2</v>
      </c>
      <c r="H100" s="79">
        <v>2</v>
      </c>
      <c r="I100" s="118">
        <v>0</v>
      </c>
      <c r="J100" s="38">
        <f t="shared" si="16"/>
        <v>2</v>
      </c>
      <c r="K100" s="122">
        <v>4355</v>
      </c>
      <c r="L100" s="122">
        <v>4355</v>
      </c>
      <c r="M100" s="198">
        <f t="shared" si="17"/>
        <v>0</v>
      </c>
      <c r="N100" s="188">
        <f t="shared" si="18"/>
        <v>8710</v>
      </c>
      <c r="O100" s="108">
        <f t="shared" si="19"/>
        <v>0</v>
      </c>
      <c r="P100" s="10">
        <f t="shared" si="20"/>
        <v>8710</v>
      </c>
      <c r="Q100" s="23"/>
    </row>
    <row r="101" spans="1:17" ht="11.25" thickBot="1">
      <c r="A101" s="117" t="s">
        <v>37</v>
      </c>
      <c r="B101" s="7" t="s">
        <v>37</v>
      </c>
      <c r="C101" s="7" t="s">
        <v>412</v>
      </c>
      <c r="D101" s="8" t="s">
        <v>21</v>
      </c>
      <c r="E101" s="27">
        <v>1</v>
      </c>
      <c r="I101" s="118">
        <v>1</v>
      </c>
      <c r="J101" s="38">
        <f t="shared" si="16"/>
        <v>1</v>
      </c>
      <c r="K101" s="10">
        <v>4340</v>
      </c>
      <c r="L101" s="10">
        <v>4340</v>
      </c>
      <c r="M101" s="198">
        <f t="shared" si="17"/>
        <v>0</v>
      </c>
      <c r="N101" s="188">
        <f t="shared" si="18"/>
        <v>4340</v>
      </c>
      <c r="O101" s="108">
        <f t="shared" si="19"/>
        <v>0</v>
      </c>
      <c r="P101" s="10">
        <f t="shared" si="20"/>
        <v>4340</v>
      </c>
      <c r="Q101" s="23"/>
    </row>
    <row r="102" spans="1:21" s="25" customFormat="1" ht="10.5">
      <c r="A102" s="12" t="s">
        <v>37</v>
      </c>
      <c r="B102" s="13"/>
      <c r="C102" s="13" t="s">
        <v>40</v>
      </c>
      <c r="D102" s="14"/>
      <c r="E102" s="14"/>
      <c r="F102" s="15">
        <f>SUM(F81:F101)</f>
        <v>740</v>
      </c>
      <c r="G102" s="30">
        <f>SUM(G81:G101)</f>
        <v>734</v>
      </c>
      <c r="H102" s="30">
        <f>SUM(H81:H101)</f>
        <v>422</v>
      </c>
      <c r="I102" s="30">
        <f>SUM(I81:I101)</f>
        <v>712</v>
      </c>
      <c r="J102" s="39">
        <f>SUM(J81:J101)</f>
        <v>2608</v>
      </c>
      <c r="K102" s="84"/>
      <c r="L102" s="84"/>
      <c r="M102" s="189">
        <f>SUM(M81:M101)</f>
        <v>6997781</v>
      </c>
      <c r="N102" s="191">
        <f>SUM(N81:N101)</f>
        <v>12429998</v>
      </c>
      <c r="O102" s="123">
        <f>SUM(O81:O101)</f>
        <v>6455886</v>
      </c>
      <c r="P102" s="16">
        <f>SUM(P81:P101)</f>
        <v>11436776</v>
      </c>
      <c r="Q102" s="7"/>
      <c r="R102" s="46"/>
      <c r="S102" s="46"/>
      <c r="T102" s="46"/>
      <c r="U102" s="46"/>
    </row>
    <row r="103" spans="1:17" ht="10.5">
      <c r="A103" s="6" t="s">
        <v>37</v>
      </c>
      <c r="B103" s="23"/>
      <c r="C103" s="23" t="s">
        <v>24</v>
      </c>
      <c r="D103" s="24"/>
      <c r="E103" s="24"/>
      <c r="F103" s="42">
        <f>F102/F339</f>
        <v>0.04610879182503583</v>
      </c>
      <c r="G103" s="44">
        <f>G102/G339</f>
        <v>0.04584634603372892</v>
      </c>
      <c r="H103" s="44">
        <f>H102/H339</f>
        <v>0.032692903625658506</v>
      </c>
      <c r="I103" s="44">
        <f>I102/I339</f>
        <v>0.045608865543527</v>
      </c>
      <c r="J103" s="43">
        <f>J102/J339</f>
        <v>0.04305193304499984</v>
      </c>
      <c r="K103" s="19"/>
      <c r="L103" s="19"/>
      <c r="M103" s="198">
        <f>M102/M339</f>
        <v>0.04698999440550561</v>
      </c>
      <c r="N103" s="202">
        <f>N102/N339</f>
        <v>0.04379206701116244</v>
      </c>
      <c r="Q103" s="7"/>
    </row>
    <row r="104" spans="1:17" ht="10.5">
      <c r="A104" s="6" t="s">
        <v>37</v>
      </c>
      <c r="C104" s="7" t="s">
        <v>25</v>
      </c>
      <c r="F104" s="17"/>
      <c r="G104" s="26">
        <f>F102+G102</f>
        <v>1474</v>
      </c>
      <c r="H104" s="26">
        <f>F102+G102+H102</f>
        <v>1896</v>
      </c>
      <c r="I104" s="26">
        <f>F102+G102+H102+I102</f>
        <v>2608</v>
      </c>
      <c r="K104" s="19"/>
      <c r="L104" s="19"/>
      <c r="Q104" s="7"/>
    </row>
    <row r="105" spans="6:17" ht="10.5">
      <c r="F105" s="17"/>
      <c r="K105" s="19"/>
      <c r="L105" s="19"/>
      <c r="Q105" s="7"/>
    </row>
    <row r="106" spans="1:17" ht="10.5">
      <c r="A106" s="6" t="s">
        <v>215</v>
      </c>
      <c r="B106" s="7" t="s">
        <v>216</v>
      </c>
      <c r="C106" s="7" t="s">
        <v>214</v>
      </c>
      <c r="D106" s="8" t="s">
        <v>21</v>
      </c>
      <c r="E106" s="8" t="s">
        <v>218</v>
      </c>
      <c r="F106" s="69">
        <v>20</v>
      </c>
      <c r="G106" s="26">
        <v>20</v>
      </c>
      <c r="H106" s="26" t="s">
        <v>418</v>
      </c>
      <c r="J106" s="81">
        <f>SUM(F106:I106)</f>
        <v>40</v>
      </c>
      <c r="K106" s="10">
        <v>20444</v>
      </c>
      <c r="L106" s="10">
        <v>20444</v>
      </c>
      <c r="M106" s="198">
        <v>778800</v>
      </c>
      <c r="N106" s="198">
        <v>778800</v>
      </c>
      <c r="O106" s="108">
        <f>IF(K106&gt;prisgrense,(F106+G106)*prisgrense,(F106+G106)*K106)</f>
        <v>176640</v>
      </c>
      <c r="P106" s="10"/>
      <c r="Q106" s="7"/>
    </row>
    <row r="107" spans="1:17" ht="10.5">
      <c r="A107" s="6" t="s">
        <v>215</v>
      </c>
      <c r="B107" s="7" t="s">
        <v>216</v>
      </c>
      <c r="C107" s="7" t="s">
        <v>217</v>
      </c>
      <c r="D107" s="8" t="s">
        <v>21</v>
      </c>
      <c r="E107" s="8" t="s">
        <v>218</v>
      </c>
      <c r="F107" s="69">
        <v>6</v>
      </c>
      <c r="G107" s="26">
        <v>5</v>
      </c>
      <c r="H107" s="26" t="s">
        <v>419</v>
      </c>
      <c r="J107" s="81">
        <f>SUM(F107:I107)</f>
        <v>11</v>
      </c>
      <c r="K107" s="10">
        <v>17000</v>
      </c>
      <c r="L107" s="10">
        <v>17000</v>
      </c>
      <c r="M107" s="198">
        <v>174295</v>
      </c>
      <c r="N107" s="198">
        <v>174295</v>
      </c>
      <c r="O107" s="108">
        <f>IF(K107&gt;prisgrense,(F107+G107)*prisgrense,(F107+G107)*K107)</f>
        <v>48576</v>
      </c>
      <c r="P107" s="10"/>
      <c r="Q107" s="7"/>
    </row>
    <row r="108" spans="1:17" ht="11.25" thickBot="1">
      <c r="A108" s="6" t="s">
        <v>215</v>
      </c>
      <c r="B108" s="7" t="s">
        <v>216</v>
      </c>
      <c r="C108" s="7" t="s">
        <v>291</v>
      </c>
      <c r="D108" s="8" t="s">
        <v>52</v>
      </c>
      <c r="E108" s="8" t="s">
        <v>218</v>
      </c>
      <c r="F108" s="69">
        <v>1</v>
      </c>
      <c r="G108" s="26">
        <v>1</v>
      </c>
      <c r="H108" s="26" t="s">
        <v>419</v>
      </c>
      <c r="J108" s="81">
        <f>SUM(F108:I108)</f>
        <v>2</v>
      </c>
      <c r="K108" s="10">
        <v>25590</v>
      </c>
      <c r="L108" s="10">
        <v>25590</v>
      </c>
      <c r="M108" s="198">
        <v>50895.16</v>
      </c>
      <c r="N108" s="198">
        <v>50895.16</v>
      </c>
      <c r="O108" s="108">
        <f>IF(K108&gt;prisgrense,(F108+G108)*prisgrense,(F108+G108)*K108)</f>
        <v>8832</v>
      </c>
      <c r="P108" s="10"/>
      <c r="Q108" s="7"/>
    </row>
    <row r="109" spans="1:17" ht="10.5">
      <c r="A109" s="12" t="s">
        <v>215</v>
      </c>
      <c r="B109" s="13"/>
      <c r="C109" s="13" t="s">
        <v>219</v>
      </c>
      <c r="D109" s="14"/>
      <c r="E109" s="14"/>
      <c r="F109" s="15">
        <f>SUM(F106:F108)</f>
        <v>27</v>
      </c>
      <c r="G109" s="15">
        <f>SUM(G106:G108)</f>
        <v>26</v>
      </c>
      <c r="H109" s="15">
        <f>SUM(H106:H108)</f>
        <v>0</v>
      </c>
      <c r="I109" s="15">
        <f>SUM(I106:I108)</f>
        <v>0</v>
      </c>
      <c r="J109" s="157">
        <f>SUM(J106:J108)</f>
        <v>53</v>
      </c>
      <c r="K109" s="16"/>
      <c r="L109" s="16"/>
      <c r="M109" s="189">
        <f>SUM(M106:M108)</f>
        <v>1003990.16</v>
      </c>
      <c r="N109" s="189">
        <f>SUM(N106:N108)</f>
        <v>1003990.16</v>
      </c>
      <c r="O109" s="123">
        <f>SUM(O106:O108)</f>
        <v>234048</v>
      </c>
      <c r="P109" s="128">
        <v>234048</v>
      </c>
      <c r="Q109" s="7"/>
    </row>
    <row r="110" spans="6:17" ht="10.5">
      <c r="F110" s="42">
        <f>F109/F339</f>
        <v>0.0016823478098323883</v>
      </c>
      <c r="G110" s="42">
        <f>G109/G339</f>
        <v>0.0016239850093691442</v>
      </c>
      <c r="H110" s="42">
        <f>H109/H339</f>
        <v>0</v>
      </c>
      <c r="I110" s="42">
        <f>I109/I339</f>
        <v>0</v>
      </c>
      <c r="J110" s="43">
        <f>J109/J339</f>
        <v>0.0008749050810525274</v>
      </c>
      <c r="M110" s="202">
        <f>M109/M339</f>
        <v>0.006741778858409928</v>
      </c>
      <c r="N110" s="202">
        <f>N109/N339</f>
        <v>0.003537152971808017</v>
      </c>
      <c r="Q110" s="7"/>
    </row>
    <row r="111" spans="14:17" ht="10.5">
      <c r="N111" s="202"/>
      <c r="Q111" s="7"/>
    </row>
    <row r="112" spans="1:17" ht="10.5">
      <c r="A112" s="6" t="s">
        <v>41</v>
      </c>
      <c r="B112" s="7" t="s">
        <v>42</v>
      </c>
      <c r="C112" s="7" t="s">
        <v>298</v>
      </c>
      <c r="D112" s="8" t="s">
        <v>21</v>
      </c>
      <c r="E112" s="8">
        <v>1</v>
      </c>
      <c r="F112" s="9">
        <v>382</v>
      </c>
      <c r="G112" s="11">
        <v>318</v>
      </c>
      <c r="H112" s="11">
        <v>166</v>
      </c>
      <c r="I112" s="11">
        <v>332</v>
      </c>
      <c r="J112" s="171">
        <f>SUM(F112:I112)</f>
        <v>1198</v>
      </c>
      <c r="K112" s="10">
        <v>4360</v>
      </c>
      <c r="L112" s="10">
        <v>4360</v>
      </c>
      <c r="M112" s="198">
        <f aca="true" t="shared" si="21" ref="M112:M137">$K112*($F112+$G112)</f>
        <v>3052000</v>
      </c>
      <c r="N112" s="188">
        <f aca="true" t="shared" si="22" ref="N112:N137">M112+(H112+I112)*L112</f>
        <v>5223280</v>
      </c>
      <c r="O112" s="108">
        <f aca="true" t="shared" si="23" ref="O112:O137">IF(K112&gt;prisgrense,(F112+G112)*prisgrense,(F112+G112)*K112)</f>
        <v>3052000</v>
      </c>
      <c r="P112" s="10">
        <f aca="true" t="shared" si="24" ref="P112:P137">O112+IF(L112&gt;prisgrense,(H112+I112)*prisgrense,(H112+I112)*L112)</f>
        <v>5223280</v>
      </c>
      <c r="Q112" s="10"/>
    </row>
    <row r="113" spans="1:17" ht="10.5">
      <c r="A113" s="6" t="s">
        <v>41</v>
      </c>
      <c r="B113" s="7" t="s">
        <v>42</v>
      </c>
      <c r="C113" s="7" t="s">
        <v>299</v>
      </c>
      <c r="D113" s="8" t="s">
        <v>23</v>
      </c>
      <c r="E113" s="8">
        <v>2</v>
      </c>
      <c r="F113" s="9">
        <v>159</v>
      </c>
      <c r="G113" s="11">
        <v>319</v>
      </c>
      <c r="H113" s="11">
        <v>160</v>
      </c>
      <c r="I113" s="11">
        <v>94</v>
      </c>
      <c r="J113" s="171">
        <f>SUM(F113:I113)</f>
        <v>732</v>
      </c>
      <c r="K113" s="10">
        <v>4360</v>
      </c>
      <c r="L113" s="10">
        <v>4360</v>
      </c>
      <c r="M113" s="198">
        <f t="shared" si="21"/>
        <v>2084080</v>
      </c>
      <c r="N113" s="188">
        <f t="shared" si="22"/>
        <v>3191520</v>
      </c>
      <c r="O113" s="108">
        <f t="shared" si="23"/>
        <v>2084080</v>
      </c>
      <c r="P113" s="10">
        <f t="shared" si="24"/>
        <v>3191520</v>
      </c>
      <c r="Q113" s="9"/>
    </row>
    <row r="114" spans="1:17" ht="10.5">
      <c r="A114" s="6" t="s">
        <v>41</v>
      </c>
      <c r="B114" s="7" t="s">
        <v>42</v>
      </c>
      <c r="C114" s="7" t="s">
        <v>329</v>
      </c>
      <c r="D114" s="8" t="s">
        <v>21</v>
      </c>
      <c r="E114" s="8">
        <v>1</v>
      </c>
      <c r="G114" s="11"/>
      <c r="H114" s="11">
        <v>338</v>
      </c>
      <c r="I114" s="11">
        <v>199</v>
      </c>
      <c r="J114" s="170">
        <f>F114+G114+H114+I114</f>
        <v>537</v>
      </c>
      <c r="K114" s="10">
        <v>4416</v>
      </c>
      <c r="L114" s="10">
        <v>4416</v>
      </c>
      <c r="M114" s="198">
        <f>$K114*($F114+$G114)</f>
        <v>0</v>
      </c>
      <c r="N114" s="188">
        <f t="shared" si="22"/>
        <v>2371392</v>
      </c>
      <c r="O114" s="108">
        <f t="shared" si="23"/>
        <v>0</v>
      </c>
      <c r="P114" s="10">
        <f t="shared" si="24"/>
        <v>2371392</v>
      </c>
      <c r="Q114" s="10"/>
    </row>
    <row r="115" spans="1:256" s="25" customFormat="1" ht="10.5">
      <c r="A115" s="6" t="s">
        <v>41</v>
      </c>
      <c r="B115" s="7" t="s">
        <v>42</v>
      </c>
      <c r="C115" s="7" t="s">
        <v>301</v>
      </c>
      <c r="D115" s="8" t="s">
        <v>23</v>
      </c>
      <c r="E115" s="8">
        <v>2</v>
      </c>
      <c r="F115" s="9">
        <v>42</v>
      </c>
      <c r="G115" s="11">
        <v>34</v>
      </c>
      <c r="H115" s="11">
        <v>37</v>
      </c>
      <c r="I115" s="11">
        <v>24</v>
      </c>
      <c r="J115" s="170">
        <f aca="true" t="shared" si="25" ref="J115:J136">F115+G115+H115+I115</f>
        <v>137</v>
      </c>
      <c r="K115" s="10">
        <v>4816</v>
      </c>
      <c r="L115" s="10">
        <v>4816</v>
      </c>
      <c r="M115" s="198">
        <f t="shared" si="21"/>
        <v>366016</v>
      </c>
      <c r="N115" s="188">
        <f t="shared" si="22"/>
        <v>659792</v>
      </c>
      <c r="O115" s="108">
        <f t="shared" si="23"/>
        <v>335616</v>
      </c>
      <c r="P115" s="10">
        <f t="shared" si="24"/>
        <v>604992</v>
      </c>
      <c r="Q115" s="9"/>
      <c r="R115" s="46"/>
      <c r="S115" s="46"/>
      <c r="T115" s="46"/>
      <c r="U115" s="46"/>
      <c r="V115" s="9"/>
      <c r="W115" s="9"/>
      <c r="X115" s="9"/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  <c r="AS115" s="9"/>
      <c r="AT115" s="9"/>
      <c r="AU115" s="9"/>
      <c r="AV115" s="9"/>
      <c r="AW115" s="9"/>
      <c r="AX115" s="9"/>
      <c r="AY115" s="9"/>
      <c r="AZ115" s="9"/>
      <c r="BA115" s="9"/>
      <c r="BB115" s="9"/>
      <c r="BC115" s="9"/>
      <c r="BD115" s="9"/>
      <c r="BE115" s="9"/>
      <c r="BF115" s="9"/>
      <c r="BG115" s="9"/>
      <c r="BH115" s="9"/>
      <c r="BI115" s="9"/>
      <c r="BJ115" s="9"/>
      <c r="BK115" s="9"/>
      <c r="BL115" s="9"/>
      <c r="BM115" s="9"/>
      <c r="BN115" s="9"/>
      <c r="BO115" s="9"/>
      <c r="BP115" s="9"/>
      <c r="BQ115" s="9"/>
      <c r="BR115" s="9"/>
      <c r="BS115" s="9"/>
      <c r="BT115" s="9"/>
      <c r="BU115" s="9"/>
      <c r="BV115" s="9"/>
      <c r="BW115" s="9"/>
      <c r="BX115" s="9"/>
      <c r="BY115" s="9"/>
      <c r="BZ115" s="9"/>
      <c r="CA115" s="9"/>
      <c r="CB115" s="9"/>
      <c r="CC115" s="9"/>
      <c r="CD115" s="9"/>
      <c r="CE115" s="9"/>
      <c r="CF115" s="9"/>
      <c r="CG115" s="9"/>
      <c r="CH115" s="9"/>
      <c r="CI115" s="9"/>
      <c r="CJ115" s="9"/>
      <c r="CK115" s="9"/>
      <c r="CL115" s="9"/>
      <c r="CM115" s="9"/>
      <c r="CN115" s="9"/>
      <c r="CO115" s="9"/>
      <c r="CP115" s="9"/>
      <c r="CQ115" s="9"/>
      <c r="CR115" s="9"/>
      <c r="CS115" s="9"/>
      <c r="CT115" s="9"/>
      <c r="CU115" s="9"/>
      <c r="CV115" s="9"/>
      <c r="CW115" s="9"/>
      <c r="CX115" s="9"/>
      <c r="CY115" s="9"/>
      <c r="CZ115" s="9"/>
      <c r="DA115" s="9"/>
      <c r="DB115" s="9"/>
      <c r="DC115" s="9"/>
      <c r="DD115" s="9"/>
      <c r="DE115" s="9"/>
      <c r="DF115" s="9"/>
      <c r="DG115" s="9"/>
      <c r="DH115" s="9"/>
      <c r="DI115" s="9"/>
      <c r="DJ115" s="9"/>
      <c r="DK115" s="9"/>
      <c r="DL115" s="9"/>
      <c r="DM115" s="9"/>
      <c r="DN115" s="9"/>
      <c r="DO115" s="9"/>
      <c r="DP115" s="9"/>
      <c r="DQ115" s="9"/>
      <c r="DR115" s="9"/>
      <c r="DS115" s="9"/>
      <c r="DT115" s="9"/>
      <c r="DU115" s="9"/>
      <c r="DV115" s="9"/>
      <c r="DW115" s="9"/>
      <c r="DX115" s="9"/>
      <c r="DY115" s="9"/>
      <c r="DZ115" s="9"/>
      <c r="EA115" s="9"/>
      <c r="EB115" s="9"/>
      <c r="EC115" s="9"/>
      <c r="ED115" s="9"/>
      <c r="EE115" s="9"/>
      <c r="EF115" s="9"/>
      <c r="EG115" s="9"/>
      <c r="EH115" s="9"/>
      <c r="EI115" s="9"/>
      <c r="EJ115" s="9"/>
      <c r="EK115" s="9"/>
      <c r="EL115" s="9"/>
      <c r="EM115" s="9"/>
      <c r="EN115" s="9"/>
      <c r="EO115" s="9"/>
      <c r="EP115" s="9"/>
      <c r="EQ115" s="9"/>
      <c r="ER115" s="9"/>
      <c r="ES115" s="9"/>
      <c r="ET115" s="9"/>
      <c r="EU115" s="9"/>
      <c r="EV115" s="9"/>
      <c r="EW115" s="9"/>
      <c r="EX115" s="9"/>
      <c r="EY115" s="9"/>
      <c r="EZ115" s="9"/>
      <c r="FA115" s="9"/>
      <c r="FB115" s="9"/>
      <c r="FC115" s="9"/>
      <c r="FD115" s="9"/>
      <c r="FE115" s="9"/>
      <c r="FF115" s="9"/>
      <c r="FG115" s="9"/>
      <c r="FH115" s="9"/>
      <c r="FI115" s="9"/>
      <c r="FJ115" s="9"/>
      <c r="FK115" s="9"/>
      <c r="FL115" s="9"/>
      <c r="FM115" s="9"/>
      <c r="FN115" s="9"/>
      <c r="FO115" s="9"/>
      <c r="FP115" s="9"/>
      <c r="FQ115" s="9"/>
      <c r="FR115" s="9"/>
      <c r="FS115" s="9"/>
      <c r="FT115" s="9"/>
      <c r="FU115" s="9"/>
      <c r="FV115" s="9"/>
      <c r="FW115" s="9"/>
      <c r="FX115" s="9"/>
      <c r="FY115" s="9"/>
      <c r="FZ115" s="9"/>
      <c r="GA115" s="9"/>
      <c r="GB115" s="9"/>
      <c r="GC115" s="9"/>
      <c r="GD115" s="9"/>
      <c r="GE115" s="9"/>
      <c r="GF115" s="9"/>
      <c r="GG115" s="9"/>
      <c r="GH115" s="9"/>
      <c r="GI115" s="9"/>
      <c r="GJ115" s="9"/>
      <c r="GK115" s="9"/>
      <c r="GL115" s="9"/>
      <c r="GM115" s="9"/>
      <c r="GN115" s="9"/>
      <c r="GO115" s="9"/>
      <c r="GP115" s="9"/>
      <c r="GQ115" s="9"/>
      <c r="GR115" s="9"/>
      <c r="GS115" s="9"/>
      <c r="GT115" s="9"/>
      <c r="GU115" s="9"/>
      <c r="GV115" s="9"/>
      <c r="GW115" s="9"/>
      <c r="GX115" s="9"/>
      <c r="GY115" s="9"/>
      <c r="GZ115" s="9"/>
      <c r="HA115" s="9"/>
      <c r="HB115" s="9"/>
      <c r="HC115" s="9"/>
      <c r="HD115" s="9"/>
      <c r="HE115" s="9"/>
      <c r="HF115" s="9"/>
      <c r="HG115" s="9"/>
      <c r="HH115" s="9"/>
      <c r="HI115" s="9"/>
      <c r="HJ115" s="9"/>
      <c r="HK115" s="9"/>
      <c r="HL115" s="9"/>
      <c r="HM115" s="9"/>
      <c r="HN115" s="9"/>
      <c r="HO115" s="9"/>
      <c r="HP115" s="9"/>
      <c r="HQ115" s="9"/>
      <c r="HR115" s="9"/>
      <c r="HS115" s="9"/>
      <c r="HT115" s="9"/>
      <c r="HU115" s="9"/>
      <c r="HV115" s="9"/>
      <c r="HW115" s="9"/>
      <c r="HX115" s="9"/>
      <c r="HY115" s="9"/>
      <c r="HZ115" s="9"/>
      <c r="IA115" s="9"/>
      <c r="IB115" s="9"/>
      <c r="IC115" s="9"/>
      <c r="ID115" s="9"/>
      <c r="IE115" s="9"/>
      <c r="IF115" s="9"/>
      <c r="IG115" s="9"/>
      <c r="IH115" s="9"/>
      <c r="II115" s="9"/>
      <c r="IJ115" s="9"/>
      <c r="IK115" s="9"/>
      <c r="IL115" s="9"/>
      <c r="IM115" s="9"/>
      <c r="IN115" s="9"/>
      <c r="IO115" s="9"/>
      <c r="IP115" s="9"/>
      <c r="IQ115" s="9"/>
      <c r="IR115" s="9"/>
      <c r="IS115" s="9"/>
      <c r="IT115" s="9"/>
      <c r="IU115" s="9"/>
      <c r="IV115" s="9"/>
    </row>
    <row r="116" spans="1:17" ht="10.5">
      <c r="A116" s="6" t="s">
        <v>41</v>
      </c>
      <c r="B116" s="7" t="s">
        <v>42</v>
      </c>
      <c r="C116" s="7" t="s">
        <v>297</v>
      </c>
      <c r="D116" s="8" t="s">
        <v>21</v>
      </c>
      <c r="E116" s="8">
        <v>1</v>
      </c>
      <c r="F116" s="9">
        <v>59</v>
      </c>
      <c r="G116" s="11">
        <v>26</v>
      </c>
      <c r="H116" s="11">
        <v>25</v>
      </c>
      <c r="I116" s="11">
        <v>16</v>
      </c>
      <c r="J116" s="171">
        <f>SUM(F116:I116)</f>
        <v>126</v>
      </c>
      <c r="K116" s="10">
        <v>4360</v>
      </c>
      <c r="L116" s="10">
        <v>4360</v>
      </c>
      <c r="M116" s="198">
        <f t="shared" si="21"/>
        <v>370600</v>
      </c>
      <c r="N116" s="188">
        <f t="shared" si="22"/>
        <v>549360</v>
      </c>
      <c r="O116" s="108">
        <f t="shared" si="23"/>
        <v>370600</v>
      </c>
      <c r="P116" s="10">
        <f t="shared" si="24"/>
        <v>549360</v>
      </c>
      <c r="Q116" s="9"/>
    </row>
    <row r="117" spans="1:256" s="25" customFormat="1" ht="10.5">
      <c r="A117" s="6" t="s">
        <v>41</v>
      </c>
      <c r="B117" s="7" t="s">
        <v>42</v>
      </c>
      <c r="C117" s="7" t="s">
        <v>300</v>
      </c>
      <c r="D117" s="8" t="s">
        <v>23</v>
      </c>
      <c r="E117" s="8">
        <v>2</v>
      </c>
      <c r="F117" s="9">
        <v>50</v>
      </c>
      <c r="G117" s="11">
        <v>25</v>
      </c>
      <c r="H117" s="11">
        <v>2</v>
      </c>
      <c r="I117" s="11">
        <v>14</v>
      </c>
      <c r="J117" s="170">
        <f t="shared" si="25"/>
        <v>91</v>
      </c>
      <c r="K117" s="10">
        <v>4355</v>
      </c>
      <c r="L117" s="10">
        <v>4355</v>
      </c>
      <c r="M117" s="198">
        <f t="shared" si="21"/>
        <v>326625</v>
      </c>
      <c r="N117" s="188">
        <f t="shared" si="22"/>
        <v>396305</v>
      </c>
      <c r="O117" s="108">
        <f t="shared" si="23"/>
        <v>326625</v>
      </c>
      <c r="P117" s="10">
        <f t="shared" si="24"/>
        <v>396305</v>
      </c>
      <c r="Q117" s="10" t="s">
        <v>310</v>
      </c>
      <c r="R117" s="46"/>
      <c r="S117" s="46"/>
      <c r="T117" s="46"/>
      <c r="U117" s="46"/>
      <c r="V117" s="9"/>
      <c r="W117" s="9"/>
      <c r="X117" s="9"/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  <c r="AS117" s="9"/>
      <c r="AT117" s="9"/>
      <c r="AU117" s="9"/>
      <c r="AV117" s="9"/>
      <c r="AW117" s="9"/>
      <c r="AX117" s="9"/>
      <c r="AY117" s="9"/>
      <c r="AZ117" s="9"/>
      <c r="BA117" s="9"/>
      <c r="BB117" s="9"/>
      <c r="BC117" s="9"/>
      <c r="BD117" s="9"/>
      <c r="BE117" s="9"/>
      <c r="BF117" s="9"/>
      <c r="BG117" s="9"/>
      <c r="BH117" s="9"/>
      <c r="BI117" s="9"/>
      <c r="BJ117" s="9"/>
      <c r="BK117" s="9"/>
      <c r="BL117" s="9"/>
      <c r="BM117" s="9"/>
      <c r="BN117" s="9"/>
      <c r="BO117" s="9"/>
      <c r="BP117" s="9"/>
      <c r="BQ117" s="9"/>
      <c r="BR117" s="9"/>
      <c r="BS117" s="9"/>
      <c r="BT117" s="9"/>
      <c r="BU117" s="9"/>
      <c r="BV117" s="9"/>
      <c r="BW117" s="9"/>
      <c r="BX117" s="9"/>
      <c r="BY117" s="9"/>
      <c r="BZ117" s="9"/>
      <c r="CA117" s="9"/>
      <c r="CB117" s="9"/>
      <c r="CC117" s="9"/>
      <c r="CD117" s="9"/>
      <c r="CE117" s="9"/>
      <c r="CF117" s="9"/>
      <c r="CG117" s="9"/>
      <c r="CH117" s="9"/>
      <c r="CI117" s="9"/>
      <c r="CJ117" s="9"/>
      <c r="CK117" s="9"/>
      <c r="CL117" s="9"/>
      <c r="CM117" s="9"/>
      <c r="CN117" s="9"/>
      <c r="CO117" s="9"/>
      <c r="CP117" s="9"/>
      <c r="CQ117" s="9"/>
      <c r="CR117" s="9"/>
      <c r="CS117" s="9"/>
      <c r="CT117" s="9"/>
      <c r="CU117" s="9"/>
      <c r="CV117" s="9"/>
      <c r="CW117" s="9"/>
      <c r="CX117" s="9"/>
      <c r="CY117" s="9"/>
      <c r="CZ117" s="9"/>
      <c r="DA117" s="9"/>
      <c r="DB117" s="9"/>
      <c r="DC117" s="9"/>
      <c r="DD117" s="9"/>
      <c r="DE117" s="9"/>
      <c r="DF117" s="9"/>
      <c r="DG117" s="9"/>
      <c r="DH117" s="9"/>
      <c r="DI117" s="9"/>
      <c r="DJ117" s="9"/>
      <c r="DK117" s="9"/>
      <c r="DL117" s="9"/>
      <c r="DM117" s="9"/>
      <c r="DN117" s="9"/>
      <c r="DO117" s="9"/>
      <c r="DP117" s="9"/>
      <c r="DQ117" s="9"/>
      <c r="DR117" s="9"/>
      <c r="DS117" s="9"/>
      <c r="DT117" s="9"/>
      <c r="DU117" s="9"/>
      <c r="DV117" s="9"/>
      <c r="DW117" s="9"/>
      <c r="DX117" s="9"/>
      <c r="DY117" s="9"/>
      <c r="DZ117" s="9"/>
      <c r="EA117" s="9"/>
      <c r="EB117" s="9"/>
      <c r="EC117" s="9"/>
      <c r="ED117" s="9"/>
      <c r="EE117" s="9"/>
      <c r="EF117" s="9"/>
      <c r="EG117" s="9"/>
      <c r="EH117" s="9"/>
      <c r="EI117" s="9"/>
      <c r="EJ117" s="9"/>
      <c r="EK117" s="9"/>
      <c r="EL117" s="9"/>
      <c r="EM117" s="9"/>
      <c r="EN117" s="9"/>
      <c r="EO117" s="9"/>
      <c r="EP117" s="9"/>
      <c r="EQ117" s="9"/>
      <c r="ER117" s="9"/>
      <c r="ES117" s="9"/>
      <c r="ET117" s="9"/>
      <c r="EU117" s="9"/>
      <c r="EV117" s="9"/>
      <c r="EW117" s="9"/>
      <c r="EX117" s="9"/>
      <c r="EY117" s="9"/>
      <c r="EZ117" s="9"/>
      <c r="FA117" s="9"/>
      <c r="FB117" s="9"/>
      <c r="FC117" s="9"/>
      <c r="FD117" s="9"/>
      <c r="FE117" s="9"/>
      <c r="FF117" s="9"/>
      <c r="FG117" s="9"/>
      <c r="FH117" s="9"/>
      <c r="FI117" s="9"/>
      <c r="FJ117" s="9"/>
      <c r="FK117" s="9"/>
      <c r="FL117" s="9"/>
      <c r="FM117" s="9"/>
      <c r="FN117" s="9"/>
      <c r="FO117" s="9"/>
      <c r="FP117" s="9"/>
      <c r="FQ117" s="9"/>
      <c r="FR117" s="9"/>
      <c r="FS117" s="9"/>
      <c r="FT117" s="9"/>
      <c r="FU117" s="9"/>
      <c r="FV117" s="9"/>
      <c r="FW117" s="9"/>
      <c r="FX117" s="9"/>
      <c r="FY117" s="9"/>
      <c r="FZ117" s="9"/>
      <c r="GA117" s="9"/>
      <c r="GB117" s="9"/>
      <c r="GC117" s="9"/>
      <c r="GD117" s="9"/>
      <c r="GE117" s="9"/>
      <c r="GF117" s="9"/>
      <c r="GG117" s="9"/>
      <c r="GH117" s="9"/>
      <c r="GI117" s="9"/>
      <c r="GJ117" s="9"/>
      <c r="GK117" s="9"/>
      <c r="GL117" s="9"/>
      <c r="GM117" s="9"/>
      <c r="GN117" s="9"/>
      <c r="GO117" s="9"/>
      <c r="GP117" s="9"/>
      <c r="GQ117" s="9"/>
      <c r="GR117" s="9"/>
      <c r="GS117" s="9"/>
      <c r="GT117" s="9"/>
      <c r="GU117" s="9"/>
      <c r="GV117" s="9"/>
      <c r="GW117" s="9"/>
      <c r="GX117" s="9"/>
      <c r="GY117" s="9"/>
      <c r="GZ117" s="9"/>
      <c r="HA117" s="9"/>
      <c r="HB117" s="9"/>
      <c r="HC117" s="9"/>
      <c r="HD117" s="9"/>
      <c r="HE117" s="9"/>
      <c r="HF117" s="9"/>
      <c r="HG117" s="9"/>
      <c r="HH117" s="9"/>
      <c r="HI117" s="9"/>
      <c r="HJ117" s="9"/>
      <c r="HK117" s="9"/>
      <c r="HL117" s="9"/>
      <c r="HM117" s="9"/>
      <c r="HN117" s="9"/>
      <c r="HO117" s="9"/>
      <c r="HP117" s="9"/>
      <c r="HQ117" s="9"/>
      <c r="HR117" s="9"/>
      <c r="HS117" s="9"/>
      <c r="HT117" s="9"/>
      <c r="HU117" s="9"/>
      <c r="HV117" s="9"/>
      <c r="HW117" s="9"/>
      <c r="HX117" s="9"/>
      <c r="HY117" s="9"/>
      <c r="HZ117" s="9"/>
      <c r="IA117" s="9"/>
      <c r="IB117" s="9"/>
      <c r="IC117" s="9"/>
      <c r="ID117" s="9"/>
      <c r="IE117" s="9"/>
      <c r="IF117" s="9"/>
      <c r="IG117" s="9"/>
      <c r="IH117" s="9"/>
      <c r="II117" s="9"/>
      <c r="IJ117" s="9"/>
      <c r="IK117" s="9"/>
      <c r="IL117" s="9"/>
      <c r="IM117" s="9"/>
      <c r="IN117" s="9"/>
      <c r="IO117" s="9"/>
      <c r="IP117" s="9"/>
      <c r="IQ117" s="9"/>
      <c r="IR117" s="9"/>
      <c r="IS117" s="9"/>
      <c r="IT117" s="9"/>
      <c r="IU117" s="9"/>
      <c r="IV117" s="9"/>
    </row>
    <row r="118" spans="1:256" s="25" customFormat="1" ht="10.5">
      <c r="A118" s="6" t="s">
        <v>41</v>
      </c>
      <c r="B118" s="7" t="s">
        <v>42</v>
      </c>
      <c r="C118" s="7" t="s">
        <v>303</v>
      </c>
      <c r="D118" s="8" t="s">
        <v>21</v>
      </c>
      <c r="E118" s="8">
        <v>1</v>
      </c>
      <c r="F118" s="9">
        <v>13</v>
      </c>
      <c r="G118" s="11">
        <v>15</v>
      </c>
      <c r="H118" s="21">
        <v>7</v>
      </c>
      <c r="I118" s="11">
        <v>26</v>
      </c>
      <c r="J118" s="170">
        <f t="shared" si="25"/>
        <v>61</v>
      </c>
      <c r="K118" s="10">
        <v>4360</v>
      </c>
      <c r="L118" s="10">
        <v>4360</v>
      </c>
      <c r="M118" s="198">
        <f t="shared" si="21"/>
        <v>122080</v>
      </c>
      <c r="N118" s="188">
        <f t="shared" si="22"/>
        <v>265960</v>
      </c>
      <c r="O118" s="108">
        <f t="shared" si="23"/>
        <v>122080</v>
      </c>
      <c r="P118" s="10">
        <f t="shared" si="24"/>
        <v>265960</v>
      </c>
      <c r="Q118" s="9"/>
      <c r="R118" s="46"/>
      <c r="S118" s="46"/>
      <c r="T118" s="46"/>
      <c r="U118" s="46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  <c r="AS118" s="9"/>
      <c r="AT118" s="9"/>
      <c r="AU118" s="9"/>
      <c r="AV118" s="9"/>
      <c r="AW118" s="9"/>
      <c r="AX118" s="9"/>
      <c r="AY118" s="9"/>
      <c r="AZ118" s="9"/>
      <c r="BA118" s="9"/>
      <c r="BB118" s="9"/>
      <c r="BC118" s="9"/>
      <c r="BD118" s="9"/>
      <c r="BE118" s="9"/>
      <c r="BF118" s="9"/>
      <c r="BG118" s="9"/>
      <c r="BH118" s="9"/>
      <c r="BI118" s="9"/>
      <c r="BJ118" s="9"/>
      <c r="BK118" s="9"/>
      <c r="BL118" s="9"/>
      <c r="BM118" s="9"/>
      <c r="BN118" s="9"/>
      <c r="BO118" s="9"/>
      <c r="BP118" s="9"/>
      <c r="BQ118" s="9"/>
      <c r="BR118" s="9"/>
      <c r="BS118" s="9"/>
      <c r="BT118" s="9"/>
      <c r="BU118" s="9"/>
      <c r="BV118" s="9"/>
      <c r="BW118" s="9"/>
      <c r="BX118" s="9"/>
      <c r="BY118" s="9"/>
      <c r="BZ118" s="9"/>
      <c r="CA118" s="9"/>
      <c r="CB118" s="9"/>
      <c r="CC118" s="9"/>
      <c r="CD118" s="9"/>
      <c r="CE118" s="9"/>
      <c r="CF118" s="9"/>
      <c r="CG118" s="9"/>
      <c r="CH118" s="9"/>
      <c r="CI118" s="9"/>
      <c r="CJ118" s="9"/>
      <c r="CK118" s="9"/>
      <c r="CL118" s="9"/>
      <c r="CM118" s="9"/>
      <c r="CN118" s="9"/>
      <c r="CO118" s="9"/>
      <c r="CP118" s="9"/>
      <c r="CQ118" s="9"/>
      <c r="CR118" s="9"/>
      <c r="CS118" s="9"/>
      <c r="CT118" s="9"/>
      <c r="CU118" s="9"/>
      <c r="CV118" s="9"/>
      <c r="CW118" s="9"/>
      <c r="CX118" s="9"/>
      <c r="CY118" s="9"/>
      <c r="CZ118" s="9"/>
      <c r="DA118" s="9"/>
      <c r="DB118" s="9"/>
      <c r="DC118" s="9"/>
      <c r="DD118" s="9"/>
      <c r="DE118" s="9"/>
      <c r="DF118" s="9"/>
      <c r="DG118" s="9"/>
      <c r="DH118" s="9"/>
      <c r="DI118" s="9"/>
      <c r="DJ118" s="9"/>
      <c r="DK118" s="9"/>
      <c r="DL118" s="9"/>
      <c r="DM118" s="9"/>
      <c r="DN118" s="9"/>
      <c r="DO118" s="9"/>
      <c r="DP118" s="9"/>
      <c r="DQ118" s="9"/>
      <c r="DR118" s="9"/>
      <c r="DS118" s="9"/>
      <c r="DT118" s="9"/>
      <c r="DU118" s="9"/>
      <c r="DV118" s="9"/>
      <c r="DW118" s="9"/>
      <c r="DX118" s="9"/>
      <c r="DY118" s="9"/>
      <c r="DZ118" s="9"/>
      <c r="EA118" s="9"/>
      <c r="EB118" s="9"/>
      <c r="EC118" s="9"/>
      <c r="ED118" s="9"/>
      <c r="EE118" s="9"/>
      <c r="EF118" s="9"/>
      <c r="EG118" s="9"/>
      <c r="EH118" s="9"/>
      <c r="EI118" s="9"/>
      <c r="EJ118" s="9"/>
      <c r="EK118" s="9"/>
      <c r="EL118" s="9"/>
      <c r="EM118" s="9"/>
      <c r="EN118" s="9"/>
      <c r="EO118" s="9"/>
      <c r="EP118" s="9"/>
      <c r="EQ118" s="9"/>
      <c r="ER118" s="9"/>
      <c r="ES118" s="9"/>
      <c r="ET118" s="9"/>
      <c r="EU118" s="9"/>
      <c r="EV118" s="9"/>
      <c r="EW118" s="9"/>
      <c r="EX118" s="9"/>
      <c r="EY118" s="9"/>
      <c r="EZ118" s="9"/>
      <c r="FA118" s="9"/>
      <c r="FB118" s="9"/>
      <c r="FC118" s="9"/>
      <c r="FD118" s="9"/>
      <c r="FE118" s="9"/>
      <c r="FF118" s="9"/>
      <c r="FG118" s="9"/>
      <c r="FH118" s="9"/>
      <c r="FI118" s="9"/>
      <c r="FJ118" s="9"/>
      <c r="FK118" s="9"/>
      <c r="FL118" s="9"/>
      <c r="FM118" s="9"/>
      <c r="FN118" s="9"/>
      <c r="FO118" s="9"/>
      <c r="FP118" s="9"/>
      <c r="FQ118" s="9"/>
      <c r="FR118" s="9"/>
      <c r="FS118" s="9"/>
      <c r="FT118" s="9"/>
      <c r="FU118" s="9"/>
      <c r="FV118" s="9"/>
      <c r="FW118" s="9"/>
      <c r="FX118" s="9"/>
      <c r="FY118" s="9"/>
      <c r="FZ118" s="9"/>
      <c r="GA118" s="9"/>
      <c r="GB118" s="9"/>
      <c r="GC118" s="9"/>
      <c r="GD118" s="9"/>
      <c r="GE118" s="9"/>
      <c r="GF118" s="9"/>
      <c r="GG118" s="9"/>
      <c r="GH118" s="9"/>
      <c r="GI118" s="9"/>
      <c r="GJ118" s="9"/>
      <c r="GK118" s="9"/>
      <c r="GL118" s="9"/>
      <c r="GM118" s="9"/>
      <c r="GN118" s="9"/>
      <c r="GO118" s="9"/>
      <c r="GP118" s="9"/>
      <c r="GQ118" s="9"/>
      <c r="GR118" s="9"/>
      <c r="GS118" s="9"/>
      <c r="GT118" s="9"/>
      <c r="GU118" s="9"/>
      <c r="GV118" s="9"/>
      <c r="GW118" s="9"/>
      <c r="GX118" s="9"/>
      <c r="GY118" s="9"/>
      <c r="GZ118" s="9"/>
      <c r="HA118" s="9"/>
      <c r="HB118" s="9"/>
      <c r="HC118" s="9"/>
      <c r="HD118" s="9"/>
      <c r="HE118" s="9"/>
      <c r="HF118" s="9"/>
      <c r="HG118" s="9"/>
      <c r="HH118" s="9"/>
      <c r="HI118" s="9"/>
      <c r="HJ118" s="9"/>
      <c r="HK118" s="9"/>
      <c r="HL118" s="9"/>
      <c r="HM118" s="9"/>
      <c r="HN118" s="9"/>
      <c r="HO118" s="9"/>
      <c r="HP118" s="9"/>
      <c r="HQ118" s="9"/>
      <c r="HR118" s="9"/>
      <c r="HS118" s="9"/>
      <c r="HT118" s="9"/>
      <c r="HU118" s="9"/>
      <c r="HV118" s="9"/>
      <c r="HW118" s="9"/>
      <c r="HX118" s="9"/>
      <c r="HY118" s="9"/>
      <c r="HZ118" s="9"/>
      <c r="IA118" s="9"/>
      <c r="IB118" s="9"/>
      <c r="IC118" s="9"/>
      <c r="ID118" s="9"/>
      <c r="IE118" s="9"/>
      <c r="IF118" s="9"/>
      <c r="IG118" s="9"/>
      <c r="IH118" s="9"/>
      <c r="II118" s="9"/>
      <c r="IJ118" s="9"/>
      <c r="IK118" s="9"/>
      <c r="IL118" s="9"/>
      <c r="IM118" s="9"/>
      <c r="IN118" s="9"/>
      <c r="IO118" s="9"/>
      <c r="IP118" s="9"/>
      <c r="IQ118" s="9"/>
      <c r="IR118" s="9"/>
      <c r="IS118" s="9"/>
      <c r="IT118" s="9"/>
      <c r="IU118" s="9"/>
      <c r="IV118" s="9"/>
    </row>
    <row r="119" spans="1:17" ht="10.5">
      <c r="A119" s="6" t="s">
        <v>41</v>
      </c>
      <c r="B119" s="7" t="s">
        <v>42</v>
      </c>
      <c r="C119" s="21" t="s">
        <v>306</v>
      </c>
      <c r="D119" s="136" t="s">
        <v>21</v>
      </c>
      <c r="E119" s="136">
        <v>1</v>
      </c>
      <c r="F119" s="21">
        <v>25</v>
      </c>
      <c r="G119" s="21">
        <v>16</v>
      </c>
      <c r="H119" s="11">
        <v>-6</v>
      </c>
      <c r="I119" s="9">
        <v>7</v>
      </c>
      <c r="J119" s="170">
        <f t="shared" si="25"/>
        <v>42</v>
      </c>
      <c r="K119" s="10">
        <v>3952</v>
      </c>
      <c r="L119" s="10">
        <v>3952</v>
      </c>
      <c r="M119" s="198">
        <f t="shared" si="21"/>
        <v>162032</v>
      </c>
      <c r="N119" s="188">
        <f t="shared" si="22"/>
        <v>165984</v>
      </c>
      <c r="O119" s="108">
        <f t="shared" si="23"/>
        <v>162032</v>
      </c>
      <c r="P119" s="10">
        <f t="shared" si="24"/>
        <v>165984</v>
      </c>
      <c r="Q119" s="9" t="s">
        <v>310</v>
      </c>
    </row>
    <row r="120" spans="1:17" ht="10.5">
      <c r="A120" s="6" t="s">
        <v>41</v>
      </c>
      <c r="B120" s="7" t="s">
        <v>42</v>
      </c>
      <c r="C120" s="7" t="s">
        <v>304</v>
      </c>
      <c r="D120" s="8" t="s">
        <v>23</v>
      </c>
      <c r="E120" s="8">
        <v>2</v>
      </c>
      <c r="F120" s="9">
        <v>10</v>
      </c>
      <c r="G120" s="11">
        <v>7</v>
      </c>
      <c r="H120" s="11">
        <v>1</v>
      </c>
      <c r="I120" s="11">
        <v>21</v>
      </c>
      <c r="J120" s="171">
        <f>SUM(F120:I120)</f>
        <v>39</v>
      </c>
      <c r="K120" s="10">
        <v>4816</v>
      </c>
      <c r="L120" s="10">
        <v>4816</v>
      </c>
      <c r="M120" s="198">
        <f t="shared" si="21"/>
        <v>81872</v>
      </c>
      <c r="N120" s="188">
        <f t="shared" si="22"/>
        <v>187824</v>
      </c>
      <c r="O120" s="108">
        <f t="shared" si="23"/>
        <v>75072</v>
      </c>
      <c r="P120" s="10">
        <f t="shared" si="24"/>
        <v>172224</v>
      </c>
      <c r="Q120" s="122"/>
    </row>
    <row r="121" spans="1:17" ht="10.5">
      <c r="A121" s="6" t="s">
        <v>41</v>
      </c>
      <c r="B121" s="7" t="s">
        <v>42</v>
      </c>
      <c r="C121" s="21" t="s">
        <v>302</v>
      </c>
      <c r="D121" s="136" t="s">
        <v>21</v>
      </c>
      <c r="E121" s="136">
        <v>1</v>
      </c>
      <c r="F121" s="21">
        <v>6</v>
      </c>
      <c r="G121" s="11">
        <v>9</v>
      </c>
      <c r="H121" s="11">
        <v>-1</v>
      </c>
      <c r="I121" s="9">
        <v>21</v>
      </c>
      <c r="J121" s="170">
        <f>SUM(F121:I121)</f>
        <v>35</v>
      </c>
      <c r="K121" s="10">
        <v>4355</v>
      </c>
      <c r="L121" s="10">
        <v>4355</v>
      </c>
      <c r="M121" s="198">
        <f t="shared" si="21"/>
        <v>65325</v>
      </c>
      <c r="N121" s="188">
        <f t="shared" si="22"/>
        <v>152425</v>
      </c>
      <c r="O121" s="108">
        <f t="shared" si="23"/>
        <v>65325</v>
      </c>
      <c r="P121" s="10">
        <f t="shared" si="24"/>
        <v>152425</v>
      </c>
      <c r="Q121" s="9" t="s">
        <v>310</v>
      </c>
    </row>
    <row r="122" spans="1:252" ht="10.5">
      <c r="A122" s="6" t="s">
        <v>41</v>
      </c>
      <c r="B122" s="7" t="s">
        <v>42</v>
      </c>
      <c r="C122" s="7" t="s">
        <v>308</v>
      </c>
      <c r="D122" s="8" t="s">
        <v>23</v>
      </c>
      <c r="E122" s="8">
        <v>2</v>
      </c>
      <c r="F122" s="9">
        <v>16</v>
      </c>
      <c r="G122" s="11">
        <v>4</v>
      </c>
      <c r="H122" s="11">
        <v>0</v>
      </c>
      <c r="I122" s="9">
        <v>12</v>
      </c>
      <c r="J122" s="170">
        <f>F122+G122+H122+I122</f>
        <v>32</v>
      </c>
      <c r="K122" s="10">
        <v>4816</v>
      </c>
      <c r="L122" s="10">
        <v>4816</v>
      </c>
      <c r="M122" s="198">
        <f t="shared" si="21"/>
        <v>96320</v>
      </c>
      <c r="N122" s="188">
        <f t="shared" si="22"/>
        <v>154112</v>
      </c>
      <c r="O122" s="108">
        <f t="shared" si="23"/>
        <v>88320</v>
      </c>
      <c r="P122" s="10">
        <f t="shared" si="24"/>
        <v>141312</v>
      </c>
      <c r="Q122" s="10"/>
      <c r="V122" s="25"/>
      <c r="W122" s="25"/>
      <c r="X122" s="25"/>
      <c r="Y122" s="25"/>
      <c r="Z122" s="25"/>
      <c r="AA122" s="25"/>
      <c r="AB122" s="25"/>
      <c r="AC122" s="25"/>
      <c r="AD122" s="25"/>
      <c r="AE122" s="25"/>
      <c r="AF122" s="25"/>
      <c r="AG122" s="25"/>
      <c r="AH122" s="25"/>
      <c r="AI122" s="25"/>
      <c r="AJ122" s="25"/>
      <c r="AK122" s="25"/>
      <c r="AL122" s="25"/>
      <c r="AM122" s="25"/>
      <c r="AN122" s="25"/>
      <c r="AO122" s="25"/>
      <c r="AP122" s="25"/>
      <c r="AQ122" s="25"/>
      <c r="AR122" s="25"/>
      <c r="AS122" s="25"/>
      <c r="AT122" s="25"/>
      <c r="AU122" s="25"/>
      <c r="AV122" s="25"/>
      <c r="AW122" s="25"/>
      <c r="AX122" s="25"/>
      <c r="AY122" s="25"/>
      <c r="AZ122" s="25"/>
      <c r="BA122" s="25"/>
      <c r="BB122" s="25"/>
      <c r="BC122" s="25"/>
      <c r="BD122" s="25"/>
      <c r="BE122" s="25"/>
      <c r="BF122" s="25"/>
      <c r="BG122" s="25"/>
      <c r="BH122" s="25"/>
      <c r="BI122" s="25"/>
      <c r="BJ122" s="25"/>
      <c r="BK122" s="25"/>
      <c r="BL122" s="25"/>
      <c r="BM122" s="25"/>
      <c r="BN122" s="25"/>
      <c r="BO122" s="25"/>
      <c r="BP122" s="25"/>
      <c r="BQ122" s="25"/>
      <c r="BR122" s="25"/>
      <c r="BS122" s="25"/>
      <c r="BT122" s="25"/>
      <c r="BU122" s="25"/>
      <c r="BV122" s="25"/>
      <c r="BW122" s="25"/>
      <c r="BX122" s="25"/>
      <c r="BY122" s="25"/>
      <c r="BZ122" s="25"/>
      <c r="CA122" s="25"/>
      <c r="CB122" s="25"/>
      <c r="CC122" s="25"/>
      <c r="CD122" s="25"/>
      <c r="CE122" s="25"/>
      <c r="CF122" s="25"/>
      <c r="CG122" s="25"/>
      <c r="CH122" s="25"/>
      <c r="CI122" s="25"/>
      <c r="CJ122" s="25"/>
      <c r="CK122" s="25"/>
      <c r="CL122" s="25"/>
      <c r="CM122" s="25"/>
      <c r="CN122" s="25"/>
      <c r="CO122" s="25"/>
      <c r="CP122" s="25"/>
      <c r="CQ122" s="25"/>
      <c r="CR122" s="25"/>
      <c r="CS122" s="25"/>
      <c r="CT122" s="25"/>
      <c r="CU122" s="25"/>
      <c r="CV122" s="25"/>
      <c r="CW122" s="25"/>
      <c r="CX122" s="25"/>
      <c r="CY122" s="25"/>
      <c r="CZ122" s="25"/>
      <c r="DA122" s="25"/>
      <c r="DB122" s="25"/>
      <c r="DC122" s="25"/>
      <c r="DD122" s="25"/>
      <c r="DE122" s="25"/>
      <c r="DF122" s="25"/>
      <c r="DG122" s="25"/>
      <c r="DH122" s="25"/>
      <c r="DI122" s="25"/>
      <c r="DJ122" s="25"/>
      <c r="DK122" s="25"/>
      <c r="DL122" s="25"/>
      <c r="DM122" s="25"/>
      <c r="DN122" s="25"/>
      <c r="DO122" s="25"/>
      <c r="DP122" s="25"/>
      <c r="DQ122" s="25"/>
      <c r="DR122" s="25"/>
      <c r="DS122" s="25"/>
      <c r="DT122" s="25"/>
      <c r="DU122" s="25"/>
      <c r="DV122" s="25"/>
      <c r="DW122" s="25"/>
      <c r="DX122" s="25"/>
      <c r="DY122" s="25"/>
      <c r="DZ122" s="25"/>
      <c r="EA122" s="25"/>
      <c r="EB122" s="25"/>
      <c r="EC122" s="25"/>
      <c r="ED122" s="25"/>
      <c r="EE122" s="25"/>
      <c r="EF122" s="25"/>
      <c r="EG122" s="25"/>
      <c r="EH122" s="25"/>
      <c r="EI122" s="25"/>
      <c r="EJ122" s="25"/>
      <c r="EK122" s="25"/>
      <c r="EL122" s="25"/>
      <c r="EM122" s="25"/>
      <c r="EN122" s="25"/>
      <c r="EO122" s="25"/>
      <c r="EP122" s="25"/>
      <c r="EQ122" s="25"/>
      <c r="ER122" s="25"/>
      <c r="ES122" s="25"/>
      <c r="ET122" s="25"/>
      <c r="EU122" s="25"/>
      <c r="EV122" s="25"/>
      <c r="EW122" s="25"/>
      <c r="EX122" s="25"/>
      <c r="EY122" s="25"/>
      <c r="EZ122" s="25"/>
      <c r="FA122" s="25"/>
      <c r="FB122" s="25"/>
      <c r="FC122" s="25"/>
      <c r="FD122" s="25"/>
      <c r="FE122" s="25"/>
      <c r="FF122" s="25"/>
      <c r="FG122" s="25"/>
      <c r="FH122" s="25"/>
      <c r="FI122" s="25"/>
      <c r="FJ122" s="25"/>
      <c r="FK122" s="25"/>
      <c r="FL122" s="25"/>
      <c r="FM122" s="25"/>
      <c r="FN122" s="25"/>
      <c r="FO122" s="25"/>
      <c r="FP122" s="25"/>
      <c r="FQ122" s="25"/>
      <c r="FR122" s="25"/>
      <c r="FS122" s="25"/>
      <c r="FT122" s="25"/>
      <c r="FU122" s="25"/>
      <c r="FV122" s="25"/>
      <c r="FW122" s="25"/>
      <c r="FX122" s="25"/>
      <c r="FY122" s="25"/>
      <c r="FZ122" s="25"/>
      <c r="GA122" s="25"/>
      <c r="GB122" s="25"/>
      <c r="GC122" s="25"/>
      <c r="GD122" s="25"/>
      <c r="GE122" s="25"/>
      <c r="GF122" s="25"/>
      <c r="GG122" s="25"/>
      <c r="GH122" s="25"/>
      <c r="GI122" s="25"/>
      <c r="GJ122" s="25"/>
      <c r="GK122" s="25"/>
      <c r="GL122" s="25"/>
      <c r="GM122" s="25"/>
      <c r="GN122" s="25"/>
      <c r="GO122" s="25"/>
      <c r="GP122" s="25"/>
      <c r="GQ122" s="25"/>
      <c r="GR122" s="25"/>
      <c r="GS122" s="25"/>
      <c r="GT122" s="25"/>
      <c r="GU122" s="25"/>
      <c r="GV122" s="25"/>
      <c r="GW122" s="25"/>
      <c r="GX122" s="25"/>
      <c r="GY122" s="25"/>
      <c r="GZ122" s="25"/>
      <c r="HA122" s="25"/>
      <c r="HB122" s="25"/>
      <c r="HC122" s="25"/>
      <c r="HD122" s="25"/>
      <c r="HE122" s="25"/>
      <c r="HF122" s="25"/>
      <c r="HG122" s="25"/>
      <c r="HH122" s="25"/>
      <c r="HI122" s="25"/>
      <c r="HJ122" s="25"/>
      <c r="HK122" s="25"/>
      <c r="HL122" s="25"/>
      <c r="HM122" s="25"/>
      <c r="HN122" s="25"/>
      <c r="HO122" s="25"/>
      <c r="HP122" s="25"/>
      <c r="HQ122" s="25"/>
      <c r="HR122" s="25"/>
      <c r="HS122" s="25"/>
      <c r="HT122" s="25"/>
      <c r="HU122" s="25"/>
      <c r="HV122" s="25"/>
      <c r="HW122" s="25"/>
      <c r="HX122" s="25"/>
      <c r="HY122" s="25"/>
      <c r="HZ122" s="25"/>
      <c r="IA122" s="25"/>
      <c r="IB122" s="25"/>
      <c r="IC122" s="25"/>
      <c r="ID122" s="25"/>
      <c r="IE122" s="25"/>
      <c r="IF122" s="25"/>
      <c r="IG122" s="25"/>
      <c r="IH122" s="25"/>
      <c r="II122" s="25"/>
      <c r="IJ122" s="25"/>
      <c r="IK122" s="25"/>
      <c r="IL122" s="25"/>
      <c r="IM122" s="25"/>
      <c r="IN122" s="25"/>
      <c r="IO122" s="25"/>
      <c r="IP122" s="25"/>
      <c r="IQ122" s="25"/>
      <c r="IR122" s="25"/>
    </row>
    <row r="123" spans="1:17" ht="10.5">
      <c r="A123" s="6" t="s">
        <v>41</v>
      </c>
      <c r="B123" s="7" t="s">
        <v>42</v>
      </c>
      <c r="C123" s="21" t="s">
        <v>331</v>
      </c>
      <c r="D123" s="136" t="s">
        <v>21</v>
      </c>
      <c r="E123" s="136">
        <v>1</v>
      </c>
      <c r="F123" s="21"/>
      <c r="G123" s="21"/>
      <c r="H123" s="21">
        <v>25</v>
      </c>
      <c r="I123" s="11">
        <v>5</v>
      </c>
      <c r="J123" s="170">
        <f t="shared" si="25"/>
        <v>30</v>
      </c>
      <c r="K123" s="10">
        <v>4200</v>
      </c>
      <c r="L123" s="10">
        <v>4200</v>
      </c>
      <c r="M123" s="198">
        <f t="shared" si="21"/>
        <v>0</v>
      </c>
      <c r="N123" s="188">
        <f t="shared" si="22"/>
        <v>126000</v>
      </c>
      <c r="O123" s="108">
        <f t="shared" si="23"/>
        <v>0</v>
      </c>
      <c r="P123" s="10">
        <f t="shared" si="24"/>
        <v>126000</v>
      </c>
      <c r="Q123" s="10"/>
    </row>
    <row r="124" spans="1:17" ht="10.5">
      <c r="A124" s="6" t="s">
        <v>41</v>
      </c>
      <c r="B124" s="7" t="s">
        <v>42</v>
      </c>
      <c r="C124" s="21" t="s">
        <v>330</v>
      </c>
      <c r="D124" s="136" t="s">
        <v>21</v>
      </c>
      <c r="E124" s="136">
        <v>1</v>
      </c>
      <c r="F124" s="21"/>
      <c r="G124" s="21"/>
      <c r="H124" s="21">
        <v>15</v>
      </c>
      <c r="I124" s="11">
        <v>6</v>
      </c>
      <c r="J124" s="170">
        <f t="shared" si="25"/>
        <v>21</v>
      </c>
      <c r="K124" s="10">
        <v>4200</v>
      </c>
      <c r="L124" s="10">
        <v>4200</v>
      </c>
      <c r="M124" s="198">
        <f t="shared" si="21"/>
        <v>0</v>
      </c>
      <c r="N124" s="188">
        <f t="shared" si="22"/>
        <v>88200</v>
      </c>
      <c r="O124" s="108">
        <f t="shared" si="23"/>
        <v>0</v>
      </c>
      <c r="P124" s="10">
        <f t="shared" si="24"/>
        <v>88200</v>
      </c>
      <c r="Q124" s="10"/>
    </row>
    <row r="125" spans="1:17" ht="10.5">
      <c r="A125" s="6" t="s">
        <v>41</v>
      </c>
      <c r="B125" s="7" t="s">
        <v>42</v>
      </c>
      <c r="C125" s="21" t="s">
        <v>332</v>
      </c>
      <c r="D125" s="136" t="s">
        <v>21</v>
      </c>
      <c r="E125" s="136">
        <v>1</v>
      </c>
      <c r="F125" s="21"/>
      <c r="G125" s="21"/>
      <c r="H125" s="21">
        <v>20</v>
      </c>
      <c r="I125" s="11">
        <v>1</v>
      </c>
      <c r="J125" s="170">
        <f t="shared" si="25"/>
        <v>21</v>
      </c>
      <c r="K125" s="10">
        <v>4200</v>
      </c>
      <c r="L125" s="10">
        <v>4200</v>
      </c>
      <c r="M125" s="198">
        <f t="shared" si="21"/>
        <v>0</v>
      </c>
      <c r="N125" s="188">
        <f t="shared" si="22"/>
        <v>88200</v>
      </c>
      <c r="O125" s="108">
        <f t="shared" si="23"/>
        <v>0</v>
      </c>
      <c r="P125" s="10">
        <f t="shared" si="24"/>
        <v>88200</v>
      </c>
      <c r="Q125" s="10"/>
    </row>
    <row r="126" spans="1:17" ht="10.5">
      <c r="A126" s="6" t="s">
        <v>41</v>
      </c>
      <c r="B126" s="7" t="s">
        <v>42</v>
      </c>
      <c r="C126" s="21" t="s">
        <v>338</v>
      </c>
      <c r="D126" s="136" t="s">
        <v>159</v>
      </c>
      <c r="E126" s="136">
        <v>2</v>
      </c>
      <c r="F126" s="21"/>
      <c r="G126" s="21"/>
      <c r="H126" s="21">
        <v>10</v>
      </c>
      <c r="I126" s="11">
        <v>6</v>
      </c>
      <c r="J126" s="170">
        <f t="shared" si="25"/>
        <v>16</v>
      </c>
      <c r="K126" s="10">
        <v>4200</v>
      </c>
      <c r="L126" s="10">
        <v>4200</v>
      </c>
      <c r="M126" s="198">
        <f t="shared" si="21"/>
        <v>0</v>
      </c>
      <c r="N126" s="188">
        <f t="shared" si="22"/>
        <v>67200</v>
      </c>
      <c r="O126" s="108">
        <f t="shared" si="23"/>
        <v>0</v>
      </c>
      <c r="P126" s="10">
        <f t="shared" si="24"/>
        <v>67200</v>
      </c>
      <c r="Q126" s="10"/>
    </row>
    <row r="127" spans="1:17" ht="10.5">
      <c r="A127" s="6" t="s">
        <v>41</v>
      </c>
      <c r="B127" s="7" t="s">
        <v>42</v>
      </c>
      <c r="C127" s="21" t="s">
        <v>309</v>
      </c>
      <c r="D127" s="136" t="s">
        <v>22</v>
      </c>
      <c r="E127" s="136">
        <v>2</v>
      </c>
      <c r="F127" s="21">
        <v>10</v>
      </c>
      <c r="G127" s="11">
        <v>4</v>
      </c>
      <c r="H127" s="11">
        <v>-1</v>
      </c>
      <c r="I127" s="9">
        <v>2</v>
      </c>
      <c r="J127" s="170">
        <f>SUM(F127:I127)</f>
        <v>15</v>
      </c>
      <c r="K127" s="10">
        <v>4355</v>
      </c>
      <c r="L127" s="10">
        <v>4355</v>
      </c>
      <c r="M127" s="198">
        <f t="shared" si="21"/>
        <v>60970</v>
      </c>
      <c r="N127" s="188">
        <f t="shared" si="22"/>
        <v>65325</v>
      </c>
      <c r="O127" s="108">
        <f t="shared" si="23"/>
        <v>60970</v>
      </c>
      <c r="P127" s="10">
        <f t="shared" si="24"/>
        <v>65325</v>
      </c>
      <c r="Q127" s="9" t="s">
        <v>310</v>
      </c>
    </row>
    <row r="128" spans="1:17" ht="10.5">
      <c r="A128" s="6" t="s">
        <v>41</v>
      </c>
      <c r="B128" s="7" t="s">
        <v>42</v>
      </c>
      <c r="C128" s="21" t="s">
        <v>337</v>
      </c>
      <c r="D128" s="136" t="s">
        <v>23</v>
      </c>
      <c r="E128" s="136">
        <v>2</v>
      </c>
      <c r="F128" s="21"/>
      <c r="G128" s="21"/>
      <c r="H128" s="21">
        <v>5</v>
      </c>
      <c r="I128" s="11">
        <v>6</v>
      </c>
      <c r="J128" s="170">
        <f t="shared" si="25"/>
        <v>11</v>
      </c>
      <c r="K128" s="10">
        <v>4200</v>
      </c>
      <c r="L128" s="10">
        <v>4200</v>
      </c>
      <c r="M128" s="198">
        <f t="shared" si="21"/>
        <v>0</v>
      </c>
      <c r="N128" s="188">
        <f t="shared" si="22"/>
        <v>46200</v>
      </c>
      <c r="O128" s="108">
        <f t="shared" si="23"/>
        <v>0</v>
      </c>
      <c r="P128" s="10">
        <f t="shared" si="24"/>
        <v>46200</v>
      </c>
      <c r="Q128" s="10"/>
    </row>
    <row r="129" spans="1:17" ht="10.5">
      <c r="A129" s="6" t="s">
        <v>41</v>
      </c>
      <c r="B129" s="7" t="s">
        <v>42</v>
      </c>
      <c r="C129" s="21" t="s">
        <v>181</v>
      </c>
      <c r="D129" s="136" t="s">
        <v>159</v>
      </c>
      <c r="E129" s="136">
        <v>2</v>
      </c>
      <c r="F129" s="21">
        <v>2</v>
      </c>
      <c r="G129" s="11">
        <v>7</v>
      </c>
      <c r="H129" s="11">
        <v>0</v>
      </c>
      <c r="I129" s="9">
        <v>0</v>
      </c>
      <c r="J129" s="170">
        <f t="shared" si="25"/>
        <v>9</v>
      </c>
      <c r="K129" s="10">
        <v>4194</v>
      </c>
      <c r="L129" s="10">
        <v>4194</v>
      </c>
      <c r="M129" s="198">
        <f t="shared" si="21"/>
        <v>37746</v>
      </c>
      <c r="N129" s="188">
        <f t="shared" si="22"/>
        <v>37746</v>
      </c>
      <c r="O129" s="108">
        <f t="shared" si="23"/>
        <v>37746</v>
      </c>
      <c r="P129" s="10">
        <f t="shared" si="24"/>
        <v>37746</v>
      </c>
      <c r="Q129" s="9" t="s">
        <v>310</v>
      </c>
    </row>
    <row r="130" spans="1:17" ht="10.5">
      <c r="A130" s="6" t="s">
        <v>41</v>
      </c>
      <c r="B130" s="7" t="s">
        <v>42</v>
      </c>
      <c r="C130" s="21" t="s">
        <v>334</v>
      </c>
      <c r="D130" s="136" t="s">
        <v>23</v>
      </c>
      <c r="E130" s="136">
        <v>2</v>
      </c>
      <c r="F130" s="21"/>
      <c r="G130" s="21"/>
      <c r="H130" s="21">
        <v>2</v>
      </c>
      <c r="I130" s="11">
        <v>7</v>
      </c>
      <c r="J130" s="170">
        <f t="shared" si="25"/>
        <v>9</v>
      </c>
      <c r="K130" s="10">
        <v>4200</v>
      </c>
      <c r="L130" s="10">
        <v>4200</v>
      </c>
      <c r="M130" s="198">
        <f t="shared" si="21"/>
        <v>0</v>
      </c>
      <c r="N130" s="188">
        <f t="shared" si="22"/>
        <v>37800</v>
      </c>
      <c r="O130" s="108">
        <f t="shared" si="23"/>
        <v>0</v>
      </c>
      <c r="P130" s="10">
        <f t="shared" si="24"/>
        <v>37800</v>
      </c>
      <c r="Q130" s="10"/>
    </row>
    <row r="131" spans="1:17" ht="10.5">
      <c r="A131" s="6" t="s">
        <v>41</v>
      </c>
      <c r="B131" s="7" t="s">
        <v>42</v>
      </c>
      <c r="C131" s="21" t="s">
        <v>335</v>
      </c>
      <c r="D131" s="136" t="s">
        <v>23</v>
      </c>
      <c r="E131" s="136">
        <v>2</v>
      </c>
      <c r="F131" s="21"/>
      <c r="G131" s="21"/>
      <c r="H131" s="21">
        <v>2</v>
      </c>
      <c r="I131" s="11">
        <v>4</v>
      </c>
      <c r="J131" s="170">
        <f t="shared" si="25"/>
        <v>6</v>
      </c>
      <c r="K131" s="10">
        <v>4200</v>
      </c>
      <c r="L131" s="10">
        <v>4200</v>
      </c>
      <c r="M131" s="198">
        <f t="shared" si="21"/>
        <v>0</v>
      </c>
      <c r="N131" s="188">
        <f t="shared" si="22"/>
        <v>25200</v>
      </c>
      <c r="O131" s="108">
        <f t="shared" si="23"/>
        <v>0</v>
      </c>
      <c r="P131" s="10">
        <f t="shared" si="24"/>
        <v>25200</v>
      </c>
      <c r="Q131" s="10"/>
    </row>
    <row r="132" spans="1:17" ht="10.5">
      <c r="A132" s="6" t="s">
        <v>41</v>
      </c>
      <c r="B132" s="7" t="s">
        <v>42</v>
      </c>
      <c r="C132" s="7" t="s">
        <v>307</v>
      </c>
      <c r="D132" s="8" t="s">
        <v>21</v>
      </c>
      <c r="E132" s="8">
        <v>1</v>
      </c>
      <c r="F132" s="9">
        <v>2</v>
      </c>
      <c r="G132" s="9">
        <v>2</v>
      </c>
      <c r="H132" s="9">
        <v>1</v>
      </c>
      <c r="I132" s="11">
        <v>1</v>
      </c>
      <c r="J132" s="170">
        <f t="shared" si="25"/>
        <v>6</v>
      </c>
      <c r="K132" s="10">
        <v>4355</v>
      </c>
      <c r="L132" s="10">
        <v>4355</v>
      </c>
      <c r="M132" s="198">
        <f t="shared" si="21"/>
        <v>17420</v>
      </c>
      <c r="N132" s="188">
        <f t="shared" si="22"/>
        <v>26130</v>
      </c>
      <c r="O132" s="108">
        <f t="shared" si="23"/>
        <v>17420</v>
      </c>
      <c r="P132" s="10">
        <f t="shared" si="24"/>
        <v>26130</v>
      </c>
      <c r="Q132" s="9"/>
    </row>
    <row r="133" spans="1:17" ht="10.5">
      <c r="A133" s="6" t="s">
        <v>41</v>
      </c>
      <c r="B133" s="7" t="s">
        <v>42</v>
      </c>
      <c r="C133" s="21" t="s">
        <v>333</v>
      </c>
      <c r="D133" s="136" t="s">
        <v>23</v>
      </c>
      <c r="E133" s="136">
        <v>2</v>
      </c>
      <c r="F133" s="21"/>
      <c r="G133" s="21"/>
      <c r="H133" s="21">
        <v>3</v>
      </c>
      <c r="I133" s="11">
        <v>2</v>
      </c>
      <c r="J133" s="170">
        <f t="shared" si="25"/>
        <v>5</v>
      </c>
      <c r="K133" s="10">
        <v>4200</v>
      </c>
      <c r="L133" s="10">
        <v>4200</v>
      </c>
      <c r="M133" s="198">
        <f t="shared" si="21"/>
        <v>0</v>
      </c>
      <c r="N133" s="188">
        <f t="shared" si="22"/>
        <v>21000</v>
      </c>
      <c r="O133" s="108">
        <f t="shared" si="23"/>
        <v>0</v>
      </c>
      <c r="P133" s="10">
        <f t="shared" si="24"/>
        <v>21000</v>
      </c>
      <c r="Q133" s="10"/>
    </row>
    <row r="134" spans="1:17" ht="10.5">
      <c r="A134" s="6" t="s">
        <v>41</v>
      </c>
      <c r="B134" s="7" t="s">
        <v>42</v>
      </c>
      <c r="C134" s="21" t="s">
        <v>190</v>
      </c>
      <c r="D134" s="136" t="s">
        <v>21</v>
      </c>
      <c r="E134" s="136">
        <v>1</v>
      </c>
      <c r="F134" s="21">
        <v>1</v>
      </c>
      <c r="G134" s="11">
        <v>-2</v>
      </c>
      <c r="H134" s="11">
        <v>0</v>
      </c>
      <c r="I134" s="9">
        <v>4</v>
      </c>
      <c r="J134" s="170">
        <f t="shared" si="25"/>
        <v>3</v>
      </c>
      <c r="K134" s="10">
        <v>4355</v>
      </c>
      <c r="L134" s="10">
        <v>4355</v>
      </c>
      <c r="M134" s="198">
        <f t="shared" si="21"/>
        <v>-4355</v>
      </c>
      <c r="N134" s="188">
        <f t="shared" si="22"/>
        <v>13065</v>
      </c>
      <c r="O134" s="108">
        <f t="shared" si="23"/>
        <v>-4355</v>
      </c>
      <c r="P134" s="10">
        <f t="shared" si="24"/>
        <v>13065</v>
      </c>
      <c r="Q134" s="9" t="s">
        <v>310</v>
      </c>
    </row>
    <row r="135" spans="1:17" ht="10.5">
      <c r="A135" s="6" t="s">
        <v>41</v>
      </c>
      <c r="B135" s="7" t="s">
        <v>42</v>
      </c>
      <c r="C135" s="21" t="s">
        <v>336</v>
      </c>
      <c r="D135" s="136" t="s">
        <v>23</v>
      </c>
      <c r="E135" s="136">
        <v>2</v>
      </c>
      <c r="F135" s="21"/>
      <c r="G135" s="11"/>
      <c r="H135" s="11">
        <v>0</v>
      </c>
      <c r="I135" s="9">
        <v>1</v>
      </c>
      <c r="J135" s="170">
        <f t="shared" si="25"/>
        <v>1</v>
      </c>
      <c r="K135" s="10">
        <v>4200</v>
      </c>
      <c r="L135" s="10">
        <v>4200</v>
      </c>
      <c r="M135" s="198">
        <f t="shared" si="21"/>
        <v>0</v>
      </c>
      <c r="N135" s="188">
        <f t="shared" si="22"/>
        <v>4200</v>
      </c>
      <c r="O135" s="108">
        <f t="shared" si="23"/>
        <v>0</v>
      </c>
      <c r="P135" s="10">
        <f t="shared" si="24"/>
        <v>4200</v>
      </c>
      <c r="Q135" s="9"/>
    </row>
    <row r="136" spans="1:17" ht="10.5">
      <c r="A136" s="6" t="s">
        <v>41</v>
      </c>
      <c r="B136" s="7" t="s">
        <v>42</v>
      </c>
      <c r="C136" s="21" t="s">
        <v>182</v>
      </c>
      <c r="D136" s="136" t="s">
        <v>23</v>
      </c>
      <c r="E136" s="136">
        <v>2</v>
      </c>
      <c r="F136" s="21">
        <v>1</v>
      </c>
      <c r="G136" s="11">
        <v>0</v>
      </c>
      <c r="H136" s="11">
        <v>-2</v>
      </c>
      <c r="I136" s="9">
        <v>1</v>
      </c>
      <c r="J136" s="170">
        <f t="shared" si="25"/>
        <v>0</v>
      </c>
      <c r="K136" s="10">
        <v>4032</v>
      </c>
      <c r="L136" s="10">
        <v>4032</v>
      </c>
      <c r="M136" s="198">
        <f t="shared" si="21"/>
        <v>4032</v>
      </c>
      <c r="N136" s="188">
        <f t="shared" si="22"/>
        <v>0</v>
      </c>
      <c r="O136" s="108">
        <f t="shared" si="23"/>
        <v>4032</v>
      </c>
      <c r="P136" s="10">
        <f t="shared" si="24"/>
        <v>0</v>
      </c>
      <c r="Q136" s="9" t="s">
        <v>310</v>
      </c>
    </row>
    <row r="137" spans="1:17" ht="11.25" thickBot="1">
      <c r="A137" s="6" t="s">
        <v>41</v>
      </c>
      <c r="B137" s="7" t="s">
        <v>42</v>
      </c>
      <c r="C137" s="21" t="s">
        <v>305</v>
      </c>
      <c r="D137" s="136" t="s">
        <v>22</v>
      </c>
      <c r="E137" s="136">
        <v>2</v>
      </c>
      <c r="F137" s="21">
        <v>-4</v>
      </c>
      <c r="G137" s="11"/>
      <c r="H137" s="11">
        <v>0</v>
      </c>
      <c r="I137" s="9">
        <v>2</v>
      </c>
      <c r="J137" s="170">
        <f>SUM(F137:I137)</f>
        <v>-2</v>
      </c>
      <c r="K137" s="10">
        <v>4758</v>
      </c>
      <c r="L137" s="10">
        <v>4758</v>
      </c>
      <c r="M137" s="198">
        <f t="shared" si="21"/>
        <v>-19032</v>
      </c>
      <c r="N137" s="188">
        <f t="shared" si="22"/>
        <v>-9516</v>
      </c>
      <c r="O137" s="108">
        <f t="shared" si="23"/>
        <v>-17664</v>
      </c>
      <c r="P137" s="10">
        <f t="shared" si="24"/>
        <v>-8832</v>
      </c>
      <c r="Q137" s="9" t="s">
        <v>310</v>
      </c>
    </row>
    <row r="138" spans="1:17" ht="10.5">
      <c r="A138" s="12" t="s">
        <v>41</v>
      </c>
      <c r="B138" s="13"/>
      <c r="C138" s="13" t="s">
        <v>43</v>
      </c>
      <c r="D138" s="14"/>
      <c r="E138" s="14"/>
      <c r="F138" s="82">
        <f>SUM(F112:F137)</f>
        <v>774</v>
      </c>
      <c r="G138" s="82">
        <f>SUM(G112:G137)</f>
        <v>784</v>
      </c>
      <c r="H138" s="82">
        <f>SUM(H112:H137)</f>
        <v>809</v>
      </c>
      <c r="I138" s="15">
        <f>SUM(I112:I137)</f>
        <v>814</v>
      </c>
      <c r="J138" s="157">
        <f>SUM(J112:J137)</f>
        <v>3181</v>
      </c>
      <c r="K138" s="84"/>
      <c r="L138" s="84"/>
      <c r="M138" s="189">
        <f>SUM(M112:M137)</f>
        <v>6823731</v>
      </c>
      <c r="N138" s="191">
        <f>SUM(N112:N137)</f>
        <v>13954704</v>
      </c>
      <c r="O138" s="123">
        <f>SUM(O112:O137)</f>
        <v>6779899</v>
      </c>
      <c r="P138" s="16">
        <f>SUM(P112:P137)</f>
        <v>13872188</v>
      </c>
      <c r="Q138" s="7"/>
    </row>
    <row r="139" spans="1:17" ht="10.5">
      <c r="A139" s="22" t="s">
        <v>41</v>
      </c>
      <c r="B139" s="23"/>
      <c r="C139" s="23" t="s">
        <v>24</v>
      </c>
      <c r="D139" s="24"/>
      <c r="E139" s="24"/>
      <c r="F139" s="42">
        <f>F138/F339</f>
        <v>0.0482273038818618</v>
      </c>
      <c r="G139" s="42">
        <f>G138/G339</f>
        <v>0.04896939412866958</v>
      </c>
      <c r="H139" s="42">
        <f>H138/H339</f>
        <v>0.06267431050511311</v>
      </c>
      <c r="I139" s="42">
        <f>I138/I339</f>
        <v>0.0521427198770098</v>
      </c>
      <c r="J139" s="139">
        <f>J138/J339</f>
        <v>0.052510812506190364</v>
      </c>
      <c r="K139" s="19"/>
      <c r="L139" s="19"/>
      <c r="M139" s="198">
        <f>M138/M339</f>
        <v>0.045821251267319625</v>
      </c>
      <c r="N139" s="202">
        <f>N138/N339</f>
        <v>0.049163751489657244</v>
      </c>
      <c r="Q139" s="7"/>
    </row>
    <row r="140" spans="1:17" ht="10.5">
      <c r="A140" s="6" t="s">
        <v>41</v>
      </c>
      <c r="C140" s="7" t="s">
        <v>25</v>
      </c>
      <c r="G140" s="9">
        <f>F138+G138</f>
        <v>1558</v>
      </c>
      <c r="H140" s="9">
        <f>F138+G138+H138</f>
        <v>2367</v>
      </c>
      <c r="I140" s="9">
        <f>F138+G138+H138+I138</f>
        <v>3181</v>
      </c>
      <c r="J140" s="170"/>
      <c r="K140" s="19"/>
      <c r="L140" s="19"/>
      <c r="M140" s="203"/>
      <c r="Q140" s="7"/>
    </row>
    <row r="141" spans="11:17" ht="10.5">
      <c r="K141" s="19"/>
      <c r="L141" s="19"/>
      <c r="M141" s="203"/>
      <c r="Q141" s="7"/>
    </row>
    <row r="142" spans="1:17" ht="10.5">
      <c r="A142" s="6" t="s">
        <v>177</v>
      </c>
      <c r="B142" s="7" t="s">
        <v>178</v>
      </c>
      <c r="C142" s="7" t="s">
        <v>312</v>
      </c>
      <c r="D142" s="8" t="s">
        <v>21</v>
      </c>
      <c r="E142" s="8">
        <v>2</v>
      </c>
      <c r="F142" s="9">
        <v>43</v>
      </c>
      <c r="G142" s="26">
        <v>29</v>
      </c>
      <c r="H142" s="26">
        <v>14</v>
      </c>
      <c r="I142" s="26">
        <v>15</v>
      </c>
      <c r="J142" s="38">
        <f aca="true" t="shared" si="26" ref="J142:J149">F142+G142+H142+I142</f>
        <v>101</v>
      </c>
      <c r="K142" s="10">
        <v>4354.54</v>
      </c>
      <c r="L142" s="10">
        <v>4354.54</v>
      </c>
      <c r="M142" s="198">
        <f aca="true" t="shared" si="27" ref="M142:M152">$K142*($F142+$G142)</f>
        <v>313526.88</v>
      </c>
      <c r="N142" s="188">
        <f aca="true" t="shared" si="28" ref="N142:N152">M142+(H142+I142)*L142</f>
        <v>439808.54000000004</v>
      </c>
      <c r="O142" s="108">
        <f aca="true" t="shared" si="29" ref="O142:O152">IF(K142&gt;prisgrense,(F142+G142)*prisgrense,(F142+G142)*K142)</f>
        <v>313526.88</v>
      </c>
      <c r="P142" s="10">
        <f aca="true" t="shared" si="30" ref="P142:P152">O142+IF(L142&gt;prisgrense,(H142+I142)*prisgrense,(H142+I142)*L142)</f>
        <v>439808.54000000004</v>
      </c>
      <c r="Q142" s="7"/>
    </row>
    <row r="143" spans="1:17" ht="10.5">
      <c r="A143" s="6" t="s">
        <v>177</v>
      </c>
      <c r="B143" s="7" t="s">
        <v>178</v>
      </c>
      <c r="C143" s="7" t="s">
        <v>284</v>
      </c>
      <c r="D143" s="8" t="s">
        <v>22</v>
      </c>
      <c r="E143" s="8">
        <v>2</v>
      </c>
      <c r="F143" s="9">
        <v>41</v>
      </c>
      <c r="G143" s="26">
        <v>20</v>
      </c>
      <c r="H143" s="26">
        <v>14</v>
      </c>
      <c r="I143" s="26">
        <v>18</v>
      </c>
      <c r="J143" s="38">
        <f t="shared" si="26"/>
        <v>93</v>
      </c>
      <c r="K143" s="10">
        <v>4354.54</v>
      </c>
      <c r="L143" s="10">
        <v>4354.54</v>
      </c>
      <c r="M143" s="198">
        <f t="shared" si="27"/>
        <v>265626.94</v>
      </c>
      <c r="N143" s="188">
        <f t="shared" si="28"/>
        <v>404972.22</v>
      </c>
      <c r="O143" s="108">
        <f t="shared" si="29"/>
        <v>265626.94</v>
      </c>
      <c r="P143" s="10">
        <f t="shared" si="30"/>
        <v>404972.22</v>
      </c>
      <c r="Q143" s="7"/>
    </row>
    <row r="144" spans="1:17" ht="10.5">
      <c r="A144" s="6" t="s">
        <v>177</v>
      </c>
      <c r="B144" s="7" t="s">
        <v>178</v>
      </c>
      <c r="C144" s="7" t="s">
        <v>250</v>
      </c>
      <c r="D144" s="8" t="s">
        <v>21</v>
      </c>
      <c r="E144" s="8">
        <v>3</v>
      </c>
      <c r="F144" s="9">
        <v>14</v>
      </c>
      <c r="G144" s="26">
        <v>19</v>
      </c>
      <c r="H144" s="26">
        <v>5</v>
      </c>
      <c r="I144" s="26">
        <v>11</v>
      </c>
      <c r="J144" s="38">
        <f t="shared" si="26"/>
        <v>49</v>
      </c>
      <c r="K144" s="10">
        <v>4355</v>
      </c>
      <c r="L144" s="10">
        <v>4355</v>
      </c>
      <c r="M144" s="198">
        <f t="shared" si="27"/>
        <v>143715</v>
      </c>
      <c r="N144" s="188">
        <f t="shared" si="28"/>
        <v>213395</v>
      </c>
      <c r="O144" s="108">
        <f t="shared" si="29"/>
        <v>143715</v>
      </c>
      <c r="P144" s="10">
        <f t="shared" si="30"/>
        <v>213395</v>
      </c>
      <c r="Q144" s="7" t="s">
        <v>409</v>
      </c>
    </row>
    <row r="145" spans="1:17" ht="10.5">
      <c r="A145" s="6" t="s">
        <v>177</v>
      </c>
      <c r="B145" s="7" t="s">
        <v>178</v>
      </c>
      <c r="C145" s="7" t="s">
        <v>179</v>
      </c>
      <c r="D145" s="8" t="s">
        <v>22</v>
      </c>
      <c r="E145" s="8">
        <v>2</v>
      </c>
      <c r="F145" s="9">
        <v>27</v>
      </c>
      <c r="G145" s="26">
        <v>10</v>
      </c>
      <c r="H145" s="26">
        <v>5</v>
      </c>
      <c r="I145" s="26">
        <v>-3</v>
      </c>
      <c r="J145" s="38">
        <f t="shared" si="26"/>
        <v>39</v>
      </c>
      <c r="K145" s="10">
        <v>4354.54</v>
      </c>
      <c r="L145" s="10">
        <v>4354.54</v>
      </c>
      <c r="M145" s="198">
        <f t="shared" si="27"/>
        <v>161117.98</v>
      </c>
      <c r="N145" s="188">
        <f t="shared" si="28"/>
        <v>169827.06</v>
      </c>
      <c r="O145" s="108">
        <f t="shared" si="29"/>
        <v>161117.98</v>
      </c>
      <c r="P145" s="10">
        <f t="shared" si="30"/>
        <v>169827.06</v>
      </c>
      <c r="Q145" s="7" t="s">
        <v>409</v>
      </c>
    </row>
    <row r="146" spans="1:17" ht="10.5">
      <c r="A146" s="6" t="s">
        <v>177</v>
      </c>
      <c r="B146" s="7" t="s">
        <v>178</v>
      </c>
      <c r="C146" s="7" t="s">
        <v>313</v>
      </c>
      <c r="D146" s="8" t="s">
        <v>21</v>
      </c>
      <c r="E146" s="8">
        <v>1</v>
      </c>
      <c r="F146" s="9">
        <v>23</v>
      </c>
      <c r="G146" s="26">
        <v>10</v>
      </c>
      <c r="H146" s="26">
        <v>0</v>
      </c>
      <c r="I146" s="26">
        <v>3</v>
      </c>
      <c r="J146" s="38">
        <f t="shared" si="26"/>
        <v>36</v>
      </c>
      <c r="K146" s="10">
        <v>3960</v>
      </c>
      <c r="L146" s="10">
        <v>3960</v>
      </c>
      <c r="M146" s="198">
        <f t="shared" si="27"/>
        <v>130680</v>
      </c>
      <c r="N146" s="188">
        <f t="shared" si="28"/>
        <v>142560</v>
      </c>
      <c r="O146" s="108">
        <f t="shared" si="29"/>
        <v>130680</v>
      </c>
      <c r="P146" s="10">
        <f t="shared" si="30"/>
        <v>142560</v>
      </c>
      <c r="Q146" s="7"/>
    </row>
    <row r="147" spans="1:17" ht="10.5">
      <c r="A147" s="6" t="s">
        <v>177</v>
      </c>
      <c r="B147" s="7" t="s">
        <v>178</v>
      </c>
      <c r="C147" s="7" t="s">
        <v>348</v>
      </c>
      <c r="D147" s="8" t="s">
        <v>21</v>
      </c>
      <c r="H147" s="26">
        <v>17</v>
      </c>
      <c r="I147" s="26">
        <v>14</v>
      </c>
      <c r="J147" s="38">
        <f>F147+G147+H147+I147</f>
        <v>31</v>
      </c>
      <c r="K147" s="10">
        <v>5017</v>
      </c>
      <c r="L147" s="10">
        <v>5017</v>
      </c>
      <c r="M147" s="198">
        <f t="shared" si="27"/>
        <v>0</v>
      </c>
      <c r="N147" s="188">
        <f t="shared" si="28"/>
        <v>155527</v>
      </c>
      <c r="O147" s="108">
        <f t="shared" si="29"/>
        <v>0</v>
      </c>
      <c r="P147" s="10">
        <f t="shared" si="30"/>
        <v>136896</v>
      </c>
      <c r="Q147" s="7"/>
    </row>
    <row r="148" spans="1:17" ht="10.5">
      <c r="A148" s="6" t="s">
        <v>177</v>
      </c>
      <c r="B148" s="7" t="s">
        <v>178</v>
      </c>
      <c r="C148" s="7" t="s">
        <v>314</v>
      </c>
      <c r="D148" s="8" t="s">
        <v>21</v>
      </c>
      <c r="E148" s="8">
        <v>1</v>
      </c>
      <c r="F148" s="9">
        <v>12</v>
      </c>
      <c r="G148" s="26">
        <v>9</v>
      </c>
      <c r="H148" s="26">
        <v>1</v>
      </c>
      <c r="I148" s="26">
        <v>7</v>
      </c>
      <c r="J148" s="38">
        <f t="shared" si="26"/>
        <v>29</v>
      </c>
      <c r="K148" s="10">
        <v>4354.54</v>
      </c>
      <c r="L148" s="10">
        <v>4354.54</v>
      </c>
      <c r="M148" s="198">
        <f t="shared" si="27"/>
        <v>91445.34</v>
      </c>
      <c r="N148" s="188">
        <f t="shared" si="28"/>
        <v>126281.66</v>
      </c>
      <c r="O148" s="108">
        <f t="shared" si="29"/>
        <v>91445.34</v>
      </c>
      <c r="P148" s="10">
        <f t="shared" si="30"/>
        <v>126281.66</v>
      </c>
      <c r="Q148" s="7"/>
    </row>
    <row r="149" spans="1:17" ht="10.5">
      <c r="A149" s="6" t="s">
        <v>177</v>
      </c>
      <c r="B149" s="7" t="s">
        <v>178</v>
      </c>
      <c r="C149" s="7" t="s">
        <v>249</v>
      </c>
      <c r="D149" s="8" t="s">
        <v>22</v>
      </c>
      <c r="E149" s="8">
        <v>3</v>
      </c>
      <c r="F149" s="9">
        <v>6</v>
      </c>
      <c r="G149" s="26">
        <v>6</v>
      </c>
      <c r="H149" s="26">
        <v>7</v>
      </c>
      <c r="I149" s="26">
        <v>3</v>
      </c>
      <c r="J149" s="38">
        <f t="shared" si="26"/>
        <v>22</v>
      </c>
      <c r="K149" s="10">
        <v>4417</v>
      </c>
      <c r="L149" s="10">
        <v>4417</v>
      </c>
      <c r="M149" s="198">
        <f t="shared" si="27"/>
        <v>53004</v>
      </c>
      <c r="N149" s="188">
        <f t="shared" si="28"/>
        <v>97174</v>
      </c>
      <c r="O149" s="108">
        <f t="shared" si="29"/>
        <v>52992</v>
      </c>
      <c r="P149" s="10">
        <f t="shared" si="30"/>
        <v>97152</v>
      </c>
      <c r="Q149" s="7"/>
    </row>
    <row r="150" spans="1:17" ht="10.5">
      <c r="A150" s="6" t="s">
        <v>177</v>
      </c>
      <c r="B150" s="7" t="s">
        <v>178</v>
      </c>
      <c r="C150" s="7" t="s">
        <v>411</v>
      </c>
      <c r="D150" s="8" t="s">
        <v>21</v>
      </c>
      <c r="I150" s="26">
        <v>8</v>
      </c>
      <c r="J150" s="38">
        <f>F150+G150+H150+I150</f>
        <v>8</v>
      </c>
      <c r="K150" s="10">
        <v>5017</v>
      </c>
      <c r="L150" s="10">
        <v>5017</v>
      </c>
      <c r="N150" s="188">
        <f t="shared" si="28"/>
        <v>40136</v>
      </c>
      <c r="O150" s="108">
        <f t="shared" si="29"/>
        <v>0</v>
      </c>
      <c r="P150" s="10">
        <f t="shared" si="30"/>
        <v>35328</v>
      </c>
      <c r="Q150" s="7"/>
    </row>
    <row r="151" spans="1:17" ht="10.5">
      <c r="A151" s="6" t="s">
        <v>177</v>
      </c>
      <c r="B151" s="7" t="s">
        <v>178</v>
      </c>
      <c r="C151" s="7" t="s">
        <v>349</v>
      </c>
      <c r="D151" s="8" t="s">
        <v>22</v>
      </c>
      <c r="H151" s="26">
        <v>3</v>
      </c>
      <c r="I151" s="26">
        <v>4</v>
      </c>
      <c r="J151" s="38">
        <f>F151+G151+H151+I151</f>
        <v>7</v>
      </c>
      <c r="K151" s="10">
        <v>5017</v>
      </c>
      <c r="L151" s="10">
        <v>5017</v>
      </c>
      <c r="M151" s="198">
        <f t="shared" si="27"/>
        <v>0</v>
      </c>
      <c r="N151" s="188">
        <f t="shared" si="28"/>
        <v>35119</v>
      </c>
      <c r="O151" s="108">
        <f t="shared" si="29"/>
        <v>0</v>
      </c>
      <c r="P151" s="10">
        <f t="shared" si="30"/>
        <v>30912</v>
      </c>
      <c r="Q151" s="7" t="s">
        <v>410</v>
      </c>
    </row>
    <row r="152" spans="1:17" ht="11.25" thickBot="1">
      <c r="A152" s="6" t="s">
        <v>177</v>
      </c>
      <c r="B152" s="7" t="s">
        <v>178</v>
      </c>
      <c r="C152" s="7" t="s">
        <v>350</v>
      </c>
      <c r="D152" s="8" t="s">
        <v>159</v>
      </c>
      <c r="H152" s="26">
        <v>0</v>
      </c>
      <c r="I152" s="26">
        <v>0</v>
      </c>
      <c r="J152" s="38">
        <f>F152+G152+H152+I152</f>
        <v>0</v>
      </c>
      <c r="K152" s="10">
        <v>5177</v>
      </c>
      <c r="L152" s="10">
        <v>5177</v>
      </c>
      <c r="M152" s="198">
        <f t="shared" si="27"/>
        <v>0</v>
      </c>
      <c r="N152" s="188">
        <f t="shared" si="28"/>
        <v>0</v>
      </c>
      <c r="O152" s="108">
        <f t="shared" si="29"/>
        <v>0</v>
      </c>
      <c r="P152" s="10">
        <f t="shared" si="30"/>
        <v>0</v>
      </c>
      <c r="Q152" s="7"/>
    </row>
    <row r="153" spans="1:21" s="15" customFormat="1" ht="10.5">
      <c r="A153" s="13" t="s">
        <v>177</v>
      </c>
      <c r="B153" s="13"/>
      <c r="C153" s="13" t="s">
        <v>180</v>
      </c>
      <c r="D153" s="14"/>
      <c r="E153" s="14"/>
      <c r="F153" s="30">
        <f>SUM(F142:F152)</f>
        <v>166</v>
      </c>
      <c r="G153" s="30">
        <f>SUM(G142:G152)</f>
        <v>103</v>
      </c>
      <c r="H153" s="30">
        <f>SUM(H142:H152)</f>
        <v>66</v>
      </c>
      <c r="I153" s="30">
        <f>SUM(I142:I152)</f>
        <v>80</v>
      </c>
      <c r="J153" s="39">
        <f>SUM(J142:J152)</f>
        <v>415</v>
      </c>
      <c r="K153" s="84"/>
      <c r="L153" s="84"/>
      <c r="M153" s="189">
        <f>SUM(M142:M152)</f>
        <v>1159116.1400000001</v>
      </c>
      <c r="N153" s="189">
        <f>SUM(N142:N152)</f>
        <v>1824800.48</v>
      </c>
      <c r="O153" s="123">
        <f>SUM(O142:O152)</f>
        <v>1159104.1400000001</v>
      </c>
      <c r="P153" s="128">
        <f>SUM(P142:P152)</f>
        <v>1797132.48</v>
      </c>
      <c r="Q153" s="13"/>
      <c r="R153" s="135"/>
      <c r="S153" s="135"/>
      <c r="T153" s="135"/>
      <c r="U153" s="46"/>
    </row>
    <row r="154" spans="1:17" ht="10.5">
      <c r="A154" s="6" t="s">
        <v>177</v>
      </c>
      <c r="C154" s="23" t="s">
        <v>24</v>
      </c>
      <c r="F154" s="42">
        <f>F153/F339</f>
        <v>0.01034332357156209</v>
      </c>
      <c r="G154" s="44">
        <f>G153/G339</f>
        <v>0.006433479075577764</v>
      </c>
      <c r="H154" s="44">
        <f>H153/H339</f>
        <v>0.005113108149984506</v>
      </c>
      <c r="I154" s="44">
        <f>I153/I339</f>
        <v>0.005124591634104158</v>
      </c>
      <c r="J154" s="43">
        <f>J153/J339</f>
        <v>0.006850671861071676</v>
      </c>
      <c r="K154" s="19"/>
      <c r="L154" s="19"/>
      <c r="M154" s="198">
        <f>M153/M339</f>
        <v>0.0077834474862719</v>
      </c>
      <c r="N154" s="202">
        <f>N153/N339</f>
        <v>0.006428945917944749</v>
      </c>
      <c r="Q154" s="7"/>
    </row>
    <row r="155" spans="1:17" ht="10.5">
      <c r="A155" s="6" t="s">
        <v>177</v>
      </c>
      <c r="C155" s="7" t="s">
        <v>25</v>
      </c>
      <c r="G155" s="26">
        <f>F153+G153</f>
        <v>269</v>
      </c>
      <c r="H155" s="26">
        <f>F153+G153+H153</f>
        <v>335</v>
      </c>
      <c r="I155" s="26">
        <f>F153+G153+H153+I153</f>
        <v>415</v>
      </c>
      <c r="K155" s="19"/>
      <c r="L155" s="19"/>
      <c r="M155" s="203"/>
      <c r="Q155" s="7"/>
    </row>
    <row r="156" spans="11:17" ht="10.5">
      <c r="K156" s="19"/>
      <c r="L156" s="19"/>
      <c r="Q156" s="7"/>
    </row>
    <row r="157" spans="1:17" ht="10.5">
      <c r="A157" s="6" t="s">
        <v>103</v>
      </c>
      <c r="B157" s="7" t="s">
        <v>44</v>
      </c>
      <c r="C157" s="7" t="s">
        <v>121</v>
      </c>
      <c r="D157" s="8" t="s">
        <v>21</v>
      </c>
      <c r="E157" s="27">
        <v>1</v>
      </c>
      <c r="F157" s="9">
        <v>607</v>
      </c>
      <c r="G157" s="26">
        <v>685</v>
      </c>
      <c r="H157" s="26">
        <v>401</v>
      </c>
      <c r="I157" s="26">
        <v>367</v>
      </c>
      <c r="J157" s="38">
        <f aca="true" t="shared" si="31" ref="J157:J188">F157+G157+H157+I157</f>
        <v>2060</v>
      </c>
      <c r="K157" s="10">
        <v>5056</v>
      </c>
      <c r="L157" s="10">
        <v>5056</v>
      </c>
      <c r="M157" s="198">
        <f>$K157*($F157+$G157)</f>
        <v>6532352</v>
      </c>
      <c r="N157" s="188">
        <f aca="true" t="shared" si="32" ref="N157:N188">M157+(H157+I157)*L157</f>
        <v>10415360</v>
      </c>
      <c r="O157" s="108">
        <f aca="true" t="shared" si="33" ref="O157:O188">IF(K157&gt;prisgrense,(F157+G157)*prisgrense,(F157+G157)*K157)</f>
        <v>5705472</v>
      </c>
      <c r="P157" s="10">
        <f aca="true" t="shared" si="34" ref="P157:P188">O157+IF(L157&gt;prisgrense,(H157+I157)*prisgrense,(H157+I157)*L157)</f>
        <v>9096960</v>
      </c>
      <c r="Q157" s="7"/>
    </row>
    <row r="158" spans="1:17" ht="10.5">
      <c r="A158" s="6" t="s">
        <v>103</v>
      </c>
      <c r="B158" s="7" t="s">
        <v>44</v>
      </c>
      <c r="C158" s="7" t="s">
        <v>122</v>
      </c>
      <c r="D158" s="8" t="s">
        <v>23</v>
      </c>
      <c r="E158" s="27">
        <v>2</v>
      </c>
      <c r="F158" s="9">
        <v>511</v>
      </c>
      <c r="G158" s="26">
        <v>368</v>
      </c>
      <c r="H158" s="26">
        <v>318</v>
      </c>
      <c r="I158" s="26">
        <v>351</v>
      </c>
      <c r="J158" s="38">
        <f t="shared" si="31"/>
        <v>1548</v>
      </c>
      <c r="K158" s="10">
        <v>5416</v>
      </c>
      <c r="L158" s="10">
        <v>5416</v>
      </c>
      <c r="M158" s="198">
        <f aca="true" t="shared" si="35" ref="M158:M188">$K158*($F158+$G158)</f>
        <v>4760664</v>
      </c>
      <c r="N158" s="188">
        <f t="shared" si="32"/>
        <v>8383968</v>
      </c>
      <c r="O158" s="108">
        <f t="shared" si="33"/>
        <v>3881664</v>
      </c>
      <c r="P158" s="10">
        <f t="shared" si="34"/>
        <v>6835968</v>
      </c>
      <c r="Q158" s="7"/>
    </row>
    <row r="159" spans="1:17" ht="10.5">
      <c r="A159" s="6" t="s">
        <v>103</v>
      </c>
      <c r="B159" s="7" t="s">
        <v>44</v>
      </c>
      <c r="C159" s="7" t="s">
        <v>255</v>
      </c>
      <c r="D159" s="8" t="s">
        <v>21</v>
      </c>
      <c r="E159" s="27">
        <v>1</v>
      </c>
      <c r="F159" s="9">
        <v>380</v>
      </c>
      <c r="G159" s="26">
        <v>467</v>
      </c>
      <c r="H159" s="26">
        <v>262</v>
      </c>
      <c r="I159" s="26">
        <v>298</v>
      </c>
      <c r="J159" s="38">
        <f t="shared" si="31"/>
        <v>1407</v>
      </c>
      <c r="K159" s="10">
        <v>4360</v>
      </c>
      <c r="L159" s="10">
        <v>4360</v>
      </c>
      <c r="M159" s="198">
        <f t="shared" si="35"/>
        <v>3692920</v>
      </c>
      <c r="N159" s="188">
        <f t="shared" si="32"/>
        <v>6134520</v>
      </c>
      <c r="O159" s="108">
        <f t="shared" si="33"/>
        <v>3692920</v>
      </c>
      <c r="P159" s="10">
        <f t="shared" si="34"/>
        <v>6134520</v>
      </c>
      <c r="Q159" s="7"/>
    </row>
    <row r="160" spans="1:17" ht="10.5">
      <c r="A160" s="6" t="s">
        <v>103</v>
      </c>
      <c r="B160" s="7" t="s">
        <v>44</v>
      </c>
      <c r="C160" s="7" t="s">
        <v>191</v>
      </c>
      <c r="D160" s="8" t="s">
        <v>21</v>
      </c>
      <c r="E160" s="27">
        <v>1</v>
      </c>
      <c r="F160" s="9">
        <v>242</v>
      </c>
      <c r="G160" s="26">
        <v>249</v>
      </c>
      <c r="H160" s="26">
        <v>171</v>
      </c>
      <c r="I160" s="26">
        <v>125</v>
      </c>
      <c r="J160" s="38">
        <f t="shared" si="31"/>
        <v>787</v>
      </c>
      <c r="K160" s="10">
        <v>5056</v>
      </c>
      <c r="L160" s="10">
        <v>5056</v>
      </c>
      <c r="M160" s="198">
        <f>$K160*($F160+$G160)</f>
        <v>2482496</v>
      </c>
      <c r="N160" s="188">
        <f t="shared" si="32"/>
        <v>3979072</v>
      </c>
      <c r="O160" s="108">
        <f t="shared" si="33"/>
        <v>2168256</v>
      </c>
      <c r="P160" s="10">
        <f t="shared" si="34"/>
        <v>3475392</v>
      </c>
      <c r="Q160" s="7"/>
    </row>
    <row r="161" spans="1:17" ht="10.5">
      <c r="A161" s="6" t="s">
        <v>103</v>
      </c>
      <c r="B161" s="7" t="s">
        <v>44</v>
      </c>
      <c r="C161" s="7" t="s">
        <v>256</v>
      </c>
      <c r="D161" s="8" t="s">
        <v>21</v>
      </c>
      <c r="E161" s="27">
        <v>1</v>
      </c>
      <c r="F161" s="9">
        <v>191</v>
      </c>
      <c r="G161" s="26">
        <v>132</v>
      </c>
      <c r="H161" s="26">
        <v>150</v>
      </c>
      <c r="I161" s="26">
        <v>210</v>
      </c>
      <c r="J161" s="38">
        <f t="shared" si="31"/>
        <v>683</v>
      </c>
      <c r="K161" s="10">
        <v>4360</v>
      </c>
      <c r="L161" s="10">
        <v>4360</v>
      </c>
      <c r="M161" s="198">
        <f t="shared" si="35"/>
        <v>1408280</v>
      </c>
      <c r="N161" s="188">
        <f t="shared" si="32"/>
        <v>2977880</v>
      </c>
      <c r="O161" s="108">
        <f t="shared" si="33"/>
        <v>1408280</v>
      </c>
      <c r="P161" s="10">
        <f t="shared" si="34"/>
        <v>2977880</v>
      </c>
      <c r="Q161" s="7"/>
    </row>
    <row r="162" spans="1:256" ht="10.5">
      <c r="A162" s="6" t="s">
        <v>103</v>
      </c>
      <c r="B162" s="7" t="s">
        <v>44</v>
      </c>
      <c r="C162" s="7" t="s">
        <v>282</v>
      </c>
      <c r="D162" s="8" t="s">
        <v>23</v>
      </c>
      <c r="E162" s="8">
        <v>2</v>
      </c>
      <c r="F162" s="9">
        <v>156</v>
      </c>
      <c r="G162" s="26">
        <v>130</v>
      </c>
      <c r="H162" s="26">
        <v>140</v>
      </c>
      <c r="I162" s="26">
        <v>221</v>
      </c>
      <c r="J162" s="38">
        <f t="shared" si="31"/>
        <v>647</v>
      </c>
      <c r="K162" s="10">
        <v>4416</v>
      </c>
      <c r="L162" s="10">
        <v>4416</v>
      </c>
      <c r="M162" s="198">
        <f>$K162*($F162+$G162)</f>
        <v>1262976</v>
      </c>
      <c r="N162" s="188">
        <f t="shared" si="32"/>
        <v>2857152</v>
      </c>
      <c r="O162" s="108">
        <f t="shared" si="33"/>
        <v>1262976</v>
      </c>
      <c r="P162" s="10">
        <f t="shared" si="34"/>
        <v>2857152</v>
      </c>
      <c r="Q162" s="7"/>
      <c r="S162" s="47"/>
      <c r="T162" s="47"/>
      <c r="V162" s="25"/>
      <c r="W162" s="25"/>
      <c r="X162" s="25"/>
      <c r="Y162" s="25"/>
      <c r="Z162" s="25"/>
      <c r="AA162" s="25"/>
      <c r="AB162" s="25"/>
      <c r="AC162" s="25"/>
      <c r="AD162" s="25"/>
      <c r="AE162" s="25"/>
      <c r="AF162" s="25"/>
      <c r="AG162" s="25"/>
      <c r="AH162" s="25"/>
      <c r="AI162" s="25"/>
      <c r="AJ162" s="25"/>
      <c r="AK162" s="25"/>
      <c r="AL162" s="25"/>
      <c r="AM162" s="25"/>
      <c r="AN162" s="25"/>
      <c r="AO162" s="25"/>
      <c r="AP162" s="25"/>
      <c r="AQ162" s="25"/>
      <c r="AR162" s="25"/>
      <c r="AS162" s="25"/>
      <c r="AT162" s="25"/>
      <c r="AU162" s="25"/>
      <c r="AV162" s="25"/>
      <c r="AW162" s="25"/>
      <c r="AX162" s="25"/>
      <c r="AY162" s="25"/>
      <c r="AZ162" s="25"/>
      <c r="BA162" s="25"/>
      <c r="BB162" s="25"/>
      <c r="BC162" s="25"/>
      <c r="BD162" s="25"/>
      <c r="BE162" s="25"/>
      <c r="BF162" s="25"/>
      <c r="BG162" s="25"/>
      <c r="BH162" s="25"/>
      <c r="BI162" s="25"/>
      <c r="BJ162" s="25"/>
      <c r="BK162" s="25"/>
      <c r="BL162" s="25"/>
      <c r="BM162" s="25"/>
      <c r="BN162" s="25"/>
      <c r="BO162" s="25"/>
      <c r="BP162" s="25"/>
      <c r="BQ162" s="25"/>
      <c r="BR162" s="25"/>
      <c r="BS162" s="25"/>
      <c r="BT162" s="25"/>
      <c r="BU162" s="25"/>
      <c r="BV162" s="25"/>
      <c r="BW162" s="25"/>
      <c r="BX162" s="25"/>
      <c r="BY162" s="25"/>
      <c r="BZ162" s="25"/>
      <c r="CA162" s="25"/>
      <c r="CB162" s="25"/>
      <c r="CC162" s="25"/>
      <c r="CD162" s="25"/>
      <c r="CE162" s="25"/>
      <c r="CF162" s="25"/>
      <c r="CG162" s="25"/>
      <c r="CH162" s="25"/>
      <c r="CI162" s="25"/>
      <c r="CJ162" s="25"/>
      <c r="CK162" s="25"/>
      <c r="CL162" s="25"/>
      <c r="CM162" s="25"/>
      <c r="CN162" s="25"/>
      <c r="CO162" s="25"/>
      <c r="CP162" s="25"/>
      <c r="CQ162" s="25"/>
      <c r="CR162" s="25"/>
      <c r="CS162" s="25"/>
      <c r="CT162" s="25"/>
      <c r="CU162" s="25"/>
      <c r="CV162" s="25"/>
      <c r="CW162" s="25"/>
      <c r="CX162" s="25"/>
      <c r="CY162" s="25"/>
      <c r="CZ162" s="25"/>
      <c r="DA162" s="25"/>
      <c r="DB162" s="25"/>
      <c r="DC162" s="25"/>
      <c r="DD162" s="25"/>
      <c r="DE162" s="25"/>
      <c r="DF162" s="25"/>
      <c r="DG162" s="25"/>
      <c r="DH162" s="25"/>
      <c r="DI162" s="25"/>
      <c r="DJ162" s="25"/>
      <c r="DK162" s="25"/>
      <c r="DL162" s="25"/>
      <c r="DM162" s="25"/>
      <c r="DN162" s="25"/>
      <c r="DO162" s="25"/>
      <c r="DP162" s="25"/>
      <c r="DQ162" s="25"/>
      <c r="DR162" s="25"/>
      <c r="DS162" s="25"/>
      <c r="DT162" s="25"/>
      <c r="DU162" s="25"/>
      <c r="DV162" s="25"/>
      <c r="DW162" s="25"/>
      <c r="DX162" s="25"/>
      <c r="DY162" s="25"/>
      <c r="DZ162" s="25"/>
      <c r="EA162" s="25"/>
      <c r="EB162" s="25"/>
      <c r="EC162" s="25"/>
      <c r="ED162" s="25"/>
      <c r="EE162" s="25"/>
      <c r="EF162" s="25"/>
      <c r="EG162" s="25"/>
      <c r="EH162" s="25"/>
      <c r="EI162" s="25"/>
      <c r="EJ162" s="25"/>
      <c r="EK162" s="25"/>
      <c r="EL162" s="25"/>
      <c r="EM162" s="25"/>
      <c r="EN162" s="25"/>
      <c r="EO162" s="25"/>
      <c r="EP162" s="25"/>
      <c r="EQ162" s="25"/>
      <c r="ER162" s="25"/>
      <c r="ES162" s="25"/>
      <c r="ET162" s="25"/>
      <c r="EU162" s="25"/>
      <c r="EV162" s="25"/>
      <c r="EW162" s="25"/>
      <c r="EX162" s="25"/>
      <c r="EY162" s="25"/>
      <c r="EZ162" s="25"/>
      <c r="FA162" s="25"/>
      <c r="FB162" s="25"/>
      <c r="FC162" s="25"/>
      <c r="FD162" s="25"/>
      <c r="FE162" s="25"/>
      <c r="FF162" s="25"/>
      <c r="FG162" s="25"/>
      <c r="FH162" s="25"/>
      <c r="FI162" s="25"/>
      <c r="FJ162" s="25"/>
      <c r="FK162" s="25"/>
      <c r="FL162" s="25"/>
      <c r="FM162" s="25"/>
      <c r="FN162" s="25"/>
      <c r="FO162" s="25"/>
      <c r="FP162" s="25"/>
      <c r="FQ162" s="25"/>
      <c r="FR162" s="25"/>
      <c r="FS162" s="25"/>
      <c r="FT162" s="25"/>
      <c r="FU162" s="25"/>
      <c r="FV162" s="25"/>
      <c r="FW162" s="25"/>
      <c r="FX162" s="25"/>
      <c r="FY162" s="25"/>
      <c r="FZ162" s="25"/>
      <c r="GA162" s="25"/>
      <c r="GB162" s="25"/>
      <c r="GC162" s="25"/>
      <c r="GD162" s="25"/>
      <c r="GE162" s="25"/>
      <c r="GF162" s="25"/>
      <c r="GG162" s="25"/>
      <c r="GH162" s="25"/>
      <c r="GI162" s="25"/>
      <c r="GJ162" s="25"/>
      <c r="GK162" s="25"/>
      <c r="GL162" s="25"/>
      <c r="GM162" s="25"/>
      <c r="GN162" s="25"/>
      <c r="GO162" s="25"/>
      <c r="GP162" s="25"/>
      <c r="GQ162" s="25"/>
      <c r="GR162" s="25"/>
      <c r="GS162" s="25"/>
      <c r="GT162" s="25"/>
      <c r="GU162" s="25"/>
      <c r="GV162" s="25"/>
      <c r="GW162" s="25"/>
      <c r="GX162" s="25"/>
      <c r="GY162" s="25"/>
      <c r="GZ162" s="25"/>
      <c r="HA162" s="25"/>
      <c r="HB162" s="25"/>
      <c r="HC162" s="25"/>
      <c r="HD162" s="25"/>
      <c r="HE162" s="25"/>
      <c r="HF162" s="25"/>
      <c r="HG162" s="25"/>
      <c r="HH162" s="25"/>
      <c r="HI162" s="25"/>
      <c r="HJ162" s="25"/>
      <c r="HK162" s="25"/>
      <c r="HL162" s="25"/>
      <c r="HM162" s="25"/>
      <c r="HN162" s="25"/>
      <c r="HO162" s="25"/>
      <c r="HP162" s="25"/>
      <c r="HQ162" s="25"/>
      <c r="HR162" s="25"/>
      <c r="HS162" s="25"/>
      <c r="HT162" s="25"/>
      <c r="HU162" s="25"/>
      <c r="HV162" s="25"/>
      <c r="HW162" s="25"/>
      <c r="HX162" s="25"/>
      <c r="HY162" s="25"/>
      <c r="HZ162" s="25"/>
      <c r="IA162" s="25"/>
      <c r="IB162" s="25"/>
      <c r="IC162" s="25"/>
      <c r="ID162" s="25"/>
      <c r="IE162" s="25"/>
      <c r="IF162" s="25"/>
      <c r="IG162" s="25"/>
      <c r="IH162" s="25"/>
      <c r="II162" s="25"/>
      <c r="IJ162" s="25"/>
      <c r="IK162" s="25"/>
      <c r="IL162" s="25"/>
      <c r="IM162" s="25"/>
      <c r="IN162" s="25"/>
      <c r="IO162" s="25"/>
      <c r="IP162" s="25"/>
      <c r="IQ162" s="25"/>
      <c r="IR162" s="25"/>
      <c r="IS162" s="25"/>
      <c r="IT162" s="25"/>
      <c r="IU162" s="25"/>
      <c r="IV162" s="25"/>
    </row>
    <row r="163" spans="1:17" ht="10.5">
      <c r="A163" s="6" t="s">
        <v>103</v>
      </c>
      <c r="B163" s="7" t="s">
        <v>44</v>
      </c>
      <c r="C163" s="7" t="s">
        <v>139</v>
      </c>
      <c r="D163" s="8" t="s">
        <v>21</v>
      </c>
      <c r="E163" s="27">
        <v>1</v>
      </c>
      <c r="F163" s="9">
        <v>133</v>
      </c>
      <c r="G163" s="26">
        <v>195</v>
      </c>
      <c r="H163" s="26">
        <v>107</v>
      </c>
      <c r="I163" s="26">
        <v>141</v>
      </c>
      <c r="J163" s="38">
        <f t="shared" si="31"/>
        <v>576</v>
      </c>
      <c r="K163" s="10">
        <v>3856</v>
      </c>
      <c r="L163" s="10">
        <v>3856</v>
      </c>
      <c r="M163" s="198">
        <f t="shared" si="35"/>
        <v>1264768</v>
      </c>
      <c r="N163" s="188">
        <f t="shared" si="32"/>
        <v>2221056</v>
      </c>
      <c r="O163" s="108">
        <f t="shared" si="33"/>
        <v>1264768</v>
      </c>
      <c r="P163" s="10">
        <f t="shared" si="34"/>
        <v>2221056</v>
      </c>
      <c r="Q163" s="7"/>
    </row>
    <row r="164" spans="1:17" ht="10.5">
      <c r="A164" s="6" t="s">
        <v>103</v>
      </c>
      <c r="B164" s="7" t="s">
        <v>44</v>
      </c>
      <c r="C164" s="7" t="s">
        <v>234</v>
      </c>
      <c r="D164" s="8" t="s">
        <v>21</v>
      </c>
      <c r="E164" s="27">
        <v>1</v>
      </c>
      <c r="F164" s="9">
        <v>110</v>
      </c>
      <c r="G164" s="26">
        <v>116</v>
      </c>
      <c r="H164" s="26">
        <v>93</v>
      </c>
      <c r="I164" s="26">
        <v>65</v>
      </c>
      <c r="J164" s="38">
        <f t="shared" si="31"/>
        <v>384</v>
      </c>
      <c r="K164" s="10">
        <v>3856</v>
      </c>
      <c r="L164" s="10">
        <v>3856</v>
      </c>
      <c r="M164" s="198">
        <f t="shared" si="35"/>
        <v>871456</v>
      </c>
      <c r="N164" s="188">
        <f t="shared" si="32"/>
        <v>1480704</v>
      </c>
      <c r="O164" s="108">
        <f t="shared" si="33"/>
        <v>871456</v>
      </c>
      <c r="P164" s="10">
        <f t="shared" si="34"/>
        <v>1480704</v>
      </c>
      <c r="Q164" s="7"/>
    </row>
    <row r="165" spans="1:17" ht="10.5">
      <c r="A165" s="6" t="s">
        <v>103</v>
      </c>
      <c r="B165" s="7" t="s">
        <v>44</v>
      </c>
      <c r="C165" s="7" t="s">
        <v>123</v>
      </c>
      <c r="D165" s="8" t="s">
        <v>23</v>
      </c>
      <c r="E165" s="27">
        <v>2</v>
      </c>
      <c r="F165" s="9">
        <v>134</v>
      </c>
      <c r="G165" s="26">
        <v>101</v>
      </c>
      <c r="H165" s="26">
        <v>57</v>
      </c>
      <c r="I165" s="26">
        <v>74</v>
      </c>
      <c r="J165" s="38">
        <f t="shared" si="31"/>
        <v>366</v>
      </c>
      <c r="K165" s="10">
        <v>5416</v>
      </c>
      <c r="L165" s="10">
        <v>5416</v>
      </c>
      <c r="M165" s="198">
        <f t="shared" si="35"/>
        <v>1272760</v>
      </c>
      <c r="N165" s="188">
        <f t="shared" si="32"/>
        <v>1982256</v>
      </c>
      <c r="O165" s="108">
        <f t="shared" si="33"/>
        <v>1037760</v>
      </c>
      <c r="P165" s="10">
        <f t="shared" si="34"/>
        <v>1616256</v>
      </c>
      <c r="Q165" s="7"/>
    </row>
    <row r="166" spans="1:17" ht="10.5">
      <c r="A166" s="6" t="s">
        <v>103</v>
      </c>
      <c r="B166" s="7" t="s">
        <v>44</v>
      </c>
      <c r="C166" s="7" t="s">
        <v>258</v>
      </c>
      <c r="D166" s="8" t="s">
        <v>23</v>
      </c>
      <c r="E166" s="27">
        <v>2</v>
      </c>
      <c r="F166" s="9">
        <v>86</v>
      </c>
      <c r="G166" s="26">
        <v>55</v>
      </c>
      <c r="H166" s="26">
        <v>75</v>
      </c>
      <c r="I166" s="26">
        <v>91</v>
      </c>
      <c r="J166" s="38">
        <f t="shared" si="31"/>
        <v>307</v>
      </c>
      <c r="K166" s="10">
        <v>4416</v>
      </c>
      <c r="L166" s="10">
        <v>4416</v>
      </c>
      <c r="M166" s="198">
        <f t="shared" si="35"/>
        <v>622656</v>
      </c>
      <c r="N166" s="188">
        <f t="shared" si="32"/>
        <v>1355712</v>
      </c>
      <c r="O166" s="108">
        <f t="shared" si="33"/>
        <v>622656</v>
      </c>
      <c r="P166" s="10">
        <f t="shared" si="34"/>
        <v>1355712</v>
      </c>
      <c r="Q166" s="7"/>
    </row>
    <row r="167" spans="1:17" ht="10.5">
      <c r="A167" s="6" t="s">
        <v>103</v>
      </c>
      <c r="B167" s="7" t="s">
        <v>44</v>
      </c>
      <c r="C167" s="7" t="s">
        <v>235</v>
      </c>
      <c r="D167" s="8" t="s">
        <v>23</v>
      </c>
      <c r="E167" s="27">
        <v>2</v>
      </c>
      <c r="F167" s="9">
        <v>86</v>
      </c>
      <c r="G167" s="26">
        <v>105</v>
      </c>
      <c r="H167" s="26">
        <v>42</v>
      </c>
      <c r="I167" s="26">
        <v>59</v>
      </c>
      <c r="J167" s="38">
        <f t="shared" si="31"/>
        <v>292</v>
      </c>
      <c r="K167" s="10">
        <v>3952</v>
      </c>
      <c r="L167" s="10">
        <v>3952</v>
      </c>
      <c r="M167" s="198">
        <f t="shared" si="35"/>
        <v>754832</v>
      </c>
      <c r="N167" s="188">
        <f t="shared" si="32"/>
        <v>1153984</v>
      </c>
      <c r="O167" s="108">
        <f t="shared" si="33"/>
        <v>754832</v>
      </c>
      <c r="P167" s="10">
        <f t="shared" si="34"/>
        <v>1153984</v>
      </c>
      <c r="Q167" s="7"/>
    </row>
    <row r="168" spans="1:17" ht="10.5">
      <c r="A168" s="6" t="s">
        <v>103</v>
      </c>
      <c r="B168" s="7" t="s">
        <v>44</v>
      </c>
      <c r="C168" s="7" t="s">
        <v>396</v>
      </c>
      <c r="D168" s="8" t="s">
        <v>21</v>
      </c>
      <c r="E168" s="27">
        <v>1</v>
      </c>
      <c r="H168" s="26">
        <v>156</v>
      </c>
      <c r="I168" s="26">
        <v>120</v>
      </c>
      <c r="J168" s="38">
        <f t="shared" si="31"/>
        <v>276</v>
      </c>
      <c r="K168" s="10">
        <v>5056</v>
      </c>
      <c r="L168" s="10">
        <v>5056</v>
      </c>
      <c r="M168" s="198">
        <f>$K168*($F168+$G168)</f>
        <v>0</v>
      </c>
      <c r="N168" s="188">
        <f t="shared" si="32"/>
        <v>1395456</v>
      </c>
      <c r="O168" s="108">
        <f t="shared" si="33"/>
        <v>0</v>
      </c>
      <c r="P168" s="10">
        <f t="shared" si="34"/>
        <v>1218816</v>
      </c>
      <c r="Q168" s="7"/>
    </row>
    <row r="169" spans="1:21" s="25" customFormat="1" ht="10.5">
      <c r="A169" s="6" t="s">
        <v>103</v>
      </c>
      <c r="B169" s="7" t="s">
        <v>44</v>
      </c>
      <c r="C169" s="7" t="s">
        <v>132</v>
      </c>
      <c r="D169" s="8" t="s">
        <v>159</v>
      </c>
      <c r="E169" s="27">
        <v>2</v>
      </c>
      <c r="F169" s="9">
        <v>77</v>
      </c>
      <c r="G169" s="26">
        <v>93</v>
      </c>
      <c r="H169" s="26">
        <v>39</v>
      </c>
      <c r="I169" s="26">
        <v>57</v>
      </c>
      <c r="J169" s="38">
        <f t="shared" si="31"/>
        <v>266</v>
      </c>
      <c r="K169" s="10">
        <v>3952</v>
      </c>
      <c r="L169" s="10">
        <v>3952</v>
      </c>
      <c r="M169" s="198">
        <f t="shared" si="35"/>
        <v>671840</v>
      </c>
      <c r="N169" s="188">
        <f t="shared" si="32"/>
        <v>1051232</v>
      </c>
      <c r="O169" s="108">
        <f t="shared" si="33"/>
        <v>671840</v>
      </c>
      <c r="P169" s="10">
        <f t="shared" si="34"/>
        <v>1051232</v>
      </c>
      <c r="Q169" s="7"/>
      <c r="R169" s="46"/>
      <c r="S169" s="47"/>
      <c r="T169" s="47"/>
      <c r="U169" s="46"/>
    </row>
    <row r="170" spans="1:17" ht="10.5">
      <c r="A170" s="6" t="s">
        <v>103</v>
      </c>
      <c r="B170" s="7" t="s">
        <v>44</v>
      </c>
      <c r="C170" s="7" t="s">
        <v>231</v>
      </c>
      <c r="D170" s="8" t="s">
        <v>23</v>
      </c>
      <c r="E170" s="27">
        <v>2</v>
      </c>
      <c r="F170" s="9">
        <v>118</v>
      </c>
      <c r="G170" s="26">
        <v>76</v>
      </c>
      <c r="H170" s="26">
        <v>19</v>
      </c>
      <c r="I170" s="26">
        <v>17</v>
      </c>
      <c r="J170" s="38">
        <f t="shared" si="31"/>
        <v>230</v>
      </c>
      <c r="K170" s="10">
        <v>4354.84</v>
      </c>
      <c r="L170" s="10">
        <v>4354.84</v>
      </c>
      <c r="M170" s="198">
        <f>$K170*($F170+$G170)</f>
        <v>844838.9600000001</v>
      </c>
      <c r="N170" s="188">
        <f t="shared" si="32"/>
        <v>1001613.2000000001</v>
      </c>
      <c r="O170" s="108">
        <f t="shared" si="33"/>
        <v>844838.9600000001</v>
      </c>
      <c r="P170" s="10">
        <f t="shared" si="34"/>
        <v>1001613.2000000001</v>
      </c>
      <c r="Q170" s="7" t="s">
        <v>357</v>
      </c>
    </row>
    <row r="171" spans="1:17" ht="10.5">
      <c r="A171" s="6" t="s">
        <v>103</v>
      </c>
      <c r="B171" s="7" t="s">
        <v>44</v>
      </c>
      <c r="C171" s="7" t="s">
        <v>397</v>
      </c>
      <c r="D171" s="8" t="s">
        <v>21</v>
      </c>
      <c r="E171" s="27">
        <v>1</v>
      </c>
      <c r="H171" s="26">
        <v>71</v>
      </c>
      <c r="I171" s="26">
        <v>77</v>
      </c>
      <c r="J171" s="38">
        <f t="shared" si="31"/>
        <v>148</v>
      </c>
      <c r="K171" s="10">
        <v>4360</v>
      </c>
      <c r="L171" s="10">
        <v>4360</v>
      </c>
      <c r="M171" s="198">
        <f t="shared" si="35"/>
        <v>0</v>
      </c>
      <c r="N171" s="188">
        <f t="shared" si="32"/>
        <v>645280</v>
      </c>
      <c r="O171" s="108">
        <f t="shared" si="33"/>
        <v>0</v>
      </c>
      <c r="P171" s="10">
        <f t="shared" si="34"/>
        <v>645280</v>
      </c>
      <c r="Q171" s="7"/>
    </row>
    <row r="172" spans="1:17" ht="10.5">
      <c r="A172" s="6" t="s">
        <v>103</v>
      </c>
      <c r="B172" s="7" t="s">
        <v>44</v>
      </c>
      <c r="C172" s="7" t="s">
        <v>257</v>
      </c>
      <c r="D172" s="8" t="s">
        <v>21</v>
      </c>
      <c r="E172" s="27">
        <v>1</v>
      </c>
      <c r="F172" s="9">
        <v>26</v>
      </c>
      <c r="G172" s="26">
        <v>44</v>
      </c>
      <c r="H172" s="26">
        <v>50</v>
      </c>
      <c r="I172" s="26">
        <v>19</v>
      </c>
      <c r="J172" s="38">
        <f t="shared" si="31"/>
        <v>139</v>
      </c>
      <c r="K172" s="10">
        <v>4416</v>
      </c>
      <c r="L172" s="10">
        <v>4416</v>
      </c>
      <c r="M172" s="198">
        <f t="shared" si="35"/>
        <v>309120</v>
      </c>
      <c r="N172" s="188">
        <f t="shared" si="32"/>
        <v>613824</v>
      </c>
      <c r="O172" s="108">
        <f t="shared" si="33"/>
        <v>309120</v>
      </c>
      <c r="P172" s="10">
        <f t="shared" si="34"/>
        <v>613824</v>
      </c>
      <c r="Q172" s="7"/>
    </row>
    <row r="173" spans="1:17" ht="10.5">
      <c r="A173" s="6" t="s">
        <v>103</v>
      </c>
      <c r="B173" s="7" t="s">
        <v>44</v>
      </c>
      <c r="C173" s="7" t="s">
        <v>206</v>
      </c>
      <c r="D173" s="8" t="s">
        <v>23</v>
      </c>
      <c r="E173" s="27">
        <v>2</v>
      </c>
      <c r="F173" s="9">
        <v>60</v>
      </c>
      <c r="G173" s="26">
        <v>53</v>
      </c>
      <c r="H173" s="26">
        <v>19</v>
      </c>
      <c r="I173" s="26">
        <v>-3</v>
      </c>
      <c r="J173" s="38">
        <f t="shared" si="31"/>
        <v>129</v>
      </c>
      <c r="K173" s="10">
        <v>4354.84</v>
      </c>
      <c r="L173" s="10">
        <v>4354.84</v>
      </c>
      <c r="M173" s="198">
        <f>$K173*($F173+$G173)</f>
        <v>492096.92000000004</v>
      </c>
      <c r="N173" s="188">
        <f t="shared" si="32"/>
        <v>561774.3600000001</v>
      </c>
      <c r="O173" s="108">
        <f t="shared" si="33"/>
        <v>492096.92000000004</v>
      </c>
      <c r="P173" s="10">
        <f t="shared" si="34"/>
        <v>561774.3600000001</v>
      </c>
      <c r="Q173" s="7" t="s">
        <v>357</v>
      </c>
    </row>
    <row r="174" spans="1:17" ht="10.5">
      <c r="A174" s="6" t="s">
        <v>103</v>
      </c>
      <c r="B174" s="7" t="s">
        <v>44</v>
      </c>
      <c r="C174" s="7" t="s">
        <v>140</v>
      </c>
      <c r="D174" s="8" t="s">
        <v>21</v>
      </c>
      <c r="E174" s="27">
        <v>1</v>
      </c>
      <c r="F174" s="9">
        <v>35</v>
      </c>
      <c r="G174" s="26">
        <v>41</v>
      </c>
      <c r="H174" s="26">
        <v>18</v>
      </c>
      <c r="I174" s="26">
        <v>33</v>
      </c>
      <c r="J174" s="38">
        <f t="shared" si="31"/>
        <v>127</v>
      </c>
      <c r="K174" s="10">
        <v>3952</v>
      </c>
      <c r="L174" s="10">
        <v>3952</v>
      </c>
      <c r="M174" s="198">
        <f t="shared" si="35"/>
        <v>300352</v>
      </c>
      <c r="N174" s="188">
        <f t="shared" si="32"/>
        <v>501904</v>
      </c>
      <c r="O174" s="108">
        <f t="shared" si="33"/>
        <v>300352</v>
      </c>
      <c r="P174" s="10">
        <f t="shared" si="34"/>
        <v>501904</v>
      </c>
      <c r="Q174" s="7"/>
    </row>
    <row r="175" spans="1:17" ht="10.5">
      <c r="A175" s="6" t="s">
        <v>103</v>
      </c>
      <c r="B175" s="7" t="s">
        <v>44</v>
      </c>
      <c r="C175" s="7" t="s">
        <v>259</v>
      </c>
      <c r="D175" s="8" t="s">
        <v>159</v>
      </c>
      <c r="E175" s="27">
        <v>2</v>
      </c>
      <c r="F175" s="9">
        <v>31</v>
      </c>
      <c r="G175" s="26">
        <v>44</v>
      </c>
      <c r="H175" s="26">
        <v>21</v>
      </c>
      <c r="I175" s="26">
        <v>5</v>
      </c>
      <c r="J175" s="38">
        <f t="shared" si="31"/>
        <v>101</v>
      </c>
      <c r="K175" s="10">
        <v>4416</v>
      </c>
      <c r="L175" s="10">
        <v>4416</v>
      </c>
      <c r="M175" s="198">
        <f t="shared" si="35"/>
        <v>331200</v>
      </c>
      <c r="N175" s="188">
        <f t="shared" si="32"/>
        <v>446016</v>
      </c>
      <c r="O175" s="108">
        <f t="shared" si="33"/>
        <v>331200</v>
      </c>
      <c r="P175" s="10">
        <f t="shared" si="34"/>
        <v>446016</v>
      </c>
      <c r="Q175" s="7"/>
    </row>
    <row r="176" spans="1:17" ht="10.5">
      <c r="A176" s="6" t="s">
        <v>103</v>
      </c>
      <c r="B176" s="7" t="s">
        <v>44</v>
      </c>
      <c r="C176" s="7" t="s">
        <v>203</v>
      </c>
      <c r="D176" s="8" t="s">
        <v>21</v>
      </c>
      <c r="E176" s="27">
        <v>1</v>
      </c>
      <c r="F176" s="9">
        <v>54</v>
      </c>
      <c r="G176" s="26">
        <v>12</v>
      </c>
      <c r="H176" s="26">
        <v>12</v>
      </c>
      <c r="I176" s="26">
        <v>13</v>
      </c>
      <c r="J176" s="38">
        <f t="shared" si="31"/>
        <v>91</v>
      </c>
      <c r="K176" s="10">
        <v>4354.84</v>
      </c>
      <c r="L176" s="10">
        <v>4354.84</v>
      </c>
      <c r="M176" s="198">
        <f>$K176*($F176+$G176)</f>
        <v>287419.44</v>
      </c>
      <c r="N176" s="188">
        <f t="shared" si="32"/>
        <v>396290.44</v>
      </c>
      <c r="O176" s="108">
        <f t="shared" si="33"/>
        <v>287419.44</v>
      </c>
      <c r="P176" s="10">
        <f t="shared" si="34"/>
        <v>396290.44</v>
      </c>
      <c r="Q176" s="7" t="s">
        <v>357</v>
      </c>
    </row>
    <row r="177" spans="1:17" ht="10.5">
      <c r="A177" s="6" t="s">
        <v>103</v>
      </c>
      <c r="B177" s="7" t="s">
        <v>44</v>
      </c>
      <c r="C177" s="7" t="s">
        <v>204</v>
      </c>
      <c r="D177" s="8" t="s">
        <v>21</v>
      </c>
      <c r="E177" s="27">
        <v>1</v>
      </c>
      <c r="F177" s="9">
        <v>38</v>
      </c>
      <c r="G177" s="26">
        <v>24</v>
      </c>
      <c r="H177" s="26">
        <v>4</v>
      </c>
      <c r="I177" s="26">
        <v>17</v>
      </c>
      <c r="J177" s="38">
        <f t="shared" si="31"/>
        <v>83</v>
      </c>
      <c r="K177" s="10">
        <v>4354.84</v>
      </c>
      <c r="L177" s="10">
        <v>4354.84</v>
      </c>
      <c r="M177" s="198">
        <f>$K177*($F177+$G177)</f>
        <v>270000.08</v>
      </c>
      <c r="N177" s="188">
        <f t="shared" si="32"/>
        <v>361451.72000000003</v>
      </c>
      <c r="O177" s="108">
        <f t="shared" si="33"/>
        <v>270000.08</v>
      </c>
      <c r="P177" s="10">
        <f t="shared" si="34"/>
        <v>361451.72000000003</v>
      </c>
      <c r="Q177" s="7" t="s">
        <v>357</v>
      </c>
    </row>
    <row r="178" spans="1:256" ht="10.5">
      <c r="A178" s="6" t="s">
        <v>103</v>
      </c>
      <c r="B178" s="7" t="s">
        <v>44</v>
      </c>
      <c r="C178" s="7" t="s">
        <v>45</v>
      </c>
      <c r="D178" s="8" t="s">
        <v>23</v>
      </c>
      <c r="E178" s="8">
        <v>2</v>
      </c>
      <c r="F178" s="9">
        <v>30</v>
      </c>
      <c r="G178" s="26">
        <v>9</v>
      </c>
      <c r="H178" s="26">
        <v>17</v>
      </c>
      <c r="I178" s="26">
        <v>8</v>
      </c>
      <c r="J178" s="38">
        <f t="shared" si="31"/>
        <v>64</v>
      </c>
      <c r="K178" s="10">
        <v>4354.83</v>
      </c>
      <c r="L178" s="10">
        <v>4354.83</v>
      </c>
      <c r="M178" s="198">
        <f>$K178*($F178+$G178)</f>
        <v>169838.37</v>
      </c>
      <c r="N178" s="188">
        <f t="shared" si="32"/>
        <v>278709.12</v>
      </c>
      <c r="O178" s="108">
        <f t="shared" si="33"/>
        <v>169838.37</v>
      </c>
      <c r="P178" s="10">
        <f t="shared" si="34"/>
        <v>278709.12</v>
      </c>
      <c r="Q178" s="7" t="s">
        <v>357</v>
      </c>
      <c r="S178" s="47"/>
      <c r="T178" s="47"/>
      <c r="V178" s="25"/>
      <c r="W178" s="25"/>
      <c r="X178" s="25"/>
      <c r="Y178" s="25"/>
      <c r="Z178" s="25"/>
      <c r="AA178" s="25"/>
      <c r="AB178" s="25"/>
      <c r="AC178" s="25"/>
      <c r="AD178" s="25"/>
      <c r="AE178" s="25"/>
      <c r="AF178" s="25"/>
      <c r="AG178" s="25"/>
      <c r="AH178" s="25"/>
      <c r="AI178" s="25"/>
      <c r="AJ178" s="25"/>
      <c r="AK178" s="25"/>
      <c r="AL178" s="25"/>
      <c r="AM178" s="25"/>
      <c r="AN178" s="25"/>
      <c r="AO178" s="25"/>
      <c r="AP178" s="25"/>
      <c r="AQ178" s="25"/>
      <c r="AR178" s="25"/>
      <c r="AS178" s="25"/>
      <c r="AT178" s="25"/>
      <c r="AU178" s="25"/>
      <c r="AV178" s="25"/>
      <c r="AW178" s="25"/>
      <c r="AX178" s="25"/>
      <c r="AY178" s="25"/>
      <c r="AZ178" s="25"/>
      <c r="BA178" s="25"/>
      <c r="BB178" s="25"/>
      <c r="BC178" s="25"/>
      <c r="BD178" s="25"/>
      <c r="BE178" s="25"/>
      <c r="BF178" s="25"/>
      <c r="BG178" s="25"/>
      <c r="BH178" s="25"/>
      <c r="BI178" s="25"/>
      <c r="BJ178" s="25"/>
      <c r="BK178" s="25"/>
      <c r="BL178" s="25"/>
      <c r="BM178" s="25"/>
      <c r="BN178" s="25"/>
      <c r="BO178" s="25"/>
      <c r="BP178" s="25"/>
      <c r="BQ178" s="25"/>
      <c r="BR178" s="25"/>
      <c r="BS178" s="25"/>
      <c r="BT178" s="25"/>
      <c r="BU178" s="25"/>
      <c r="BV178" s="25"/>
      <c r="BW178" s="25"/>
      <c r="BX178" s="25"/>
      <c r="BY178" s="25"/>
      <c r="BZ178" s="25"/>
      <c r="CA178" s="25"/>
      <c r="CB178" s="25"/>
      <c r="CC178" s="25"/>
      <c r="CD178" s="25"/>
      <c r="CE178" s="25"/>
      <c r="CF178" s="25"/>
      <c r="CG178" s="25"/>
      <c r="CH178" s="25"/>
      <c r="CI178" s="25"/>
      <c r="CJ178" s="25"/>
      <c r="CK178" s="25"/>
      <c r="CL178" s="25"/>
      <c r="CM178" s="25"/>
      <c r="CN178" s="25"/>
      <c r="CO178" s="25"/>
      <c r="CP178" s="25"/>
      <c r="CQ178" s="25"/>
      <c r="CR178" s="25"/>
      <c r="CS178" s="25"/>
      <c r="CT178" s="25"/>
      <c r="CU178" s="25"/>
      <c r="CV178" s="25"/>
      <c r="CW178" s="25"/>
      <c r="CX178" s="25"/>
      <c r="CY178" s="25"/>
      <c r="CZ178" s="25"/>
      <c r="DA178" s="25"/>
      <c r="DB178" s="25"/>
      <c r="DC178" s="25"/>
      <c r="DD178" s="25"/>
      <c r="DE178" s="25"/>
      <c r="DF178" s="25"/>
      <c r="DG178" s="25"/>
      <c r="DH178" s="25"/>
      <c r="DI178" s="25"/>
      <c r="DJ178" s="25"/>
      <c r="DK178" s="25"/>
      <c r="DL178" s="25"/>
      <c r="DM178" s="25"/>
      <c r="DN178" s="25"/>
      <c r="DO178" s="25"/>
      <c r="DP178" s="25"/>
      <c r="DQ178" s="25"/>
      <c r="DR178" s="25"/>
      <c r="DS178" s="25"/>
      <c r="DT178" s="25"/>
      <c r="DU178" s="25"/>
      <c r="DV178" s="25"/>
      <c r="DW178" s="25"/>
      <c r="DX178" s="25"/>
      <c r="DY178" s="25"/>
      <c r="DZ178" s="25"/>
      <c r="EA178" s="25"/>
      <c r="EB178" s="25"/>
      <c r="EC178" s="25"/>
      <c r="ED178" s="25"/>
      <c r="EE178" s="25"/>
      <c r="EF178" s="25"/>
      <c r="EG178" s="25"/>
      <c r="EH178" s="25"/>
      <c r="EI178" s="25"/>
      <c r="EJ178" s="25"/>
      <c r="EK178" s="25"/>
      <c r="EL178" s="25"/>
      <c r="EM178" s="25"/>
      <c r="EN178" s="25"/>
      <c r="EO178" s="25"/>
      <c r="EP178" s="25"/>
      <c r="EQ178" s="25"/>
      <c r="ER178" s="25"/>
      <c r="ES178" s="25"/>
      <c r="ET178" s="25"/>
      <c r="EU178" s="25"/>
      <c r="EV178" s="25"/>
      <c r="EW178" s="25"/>
      <c r="EX178" s="25"/>
      <c r="EY178" s="25"/>
      <c r="EZ178" s="25"/>
      <c r="FA178" s="25"/>
      <c r="FB178" s="25"/>
      <c r="FC178" s="25"/>
      <c r="FD178" s="25"/>
      <c r="FE178" s="25"/>
      <c r="FF178" s="25"/>
      <c r="FG178" s="25"/>
      <c r="FH178" s="25"/>
      <c r="FI178" s="25"/>
      <c r="FJ178" s="25"/>
      <c r="FK178" s="25"/>
      <c r="FL178" s="25"/>
      <c r="FM178" s="25"/>
      <c r="FN178" s="25"/>
      <c r="FO178" s="25"/>
      <c r="FP178" s="25"/>
      <c r="FQ178" s="25"/>
      <c r="FR178" s="25"/>
      <c r="FS178" s="25"/>
      <c r="FT178" s="25"/>
      <c r="FU178" s="25"/>
      <c r="FV178" s="25"/>
      <c r="FW178" s="25"/>
      <c r="FX178" s="25"/>
      <c r="FY178" s="25"/>
      <c r="FZ178" s="25"/>
      <c r="GA178" s="25"/>
      <c r="GB178" s="25"/>
      <c r="GC178" s="25"/>
      <c r="GD178" s="25"/>
      <c r="GE178" s="25"/>
      <c r="GF178" s="25"/>
      <c r="GG178" s="25"/>
      <c r="GH178" s="25"/>
      <c r="GI178" s="25"/>
      <c r="GJ178" s="25"/>
      <c r="GK178" s="25"/>
      <c r="GL178" s="25"/>
      <c r="GM178" s="25"/>
      <c r="GN178" s="25"/>
      <c r="GO178" s="25"/>
      <c r="GP178" s="25"/>
      <c r="GQ178" s="25"/>
      <c r="GR178" s="25"/>
      <c r="GS178" s="25"/>
      <c r="GT178" s="25"/>
      <c r="GU178" s="25"/>
      <c r="GV178" s="25"/>
      <c r="GW178" s="25"/>
      <c r="GX178" s="25"/>
      <c r="GY178" s="25"/>
      <c r="GZ178" s="25"/>
      <c r="HA178" s="25"/>
      <c r="HB178" s="25"/>
      <c r="HC178" s="25"/>
      <c r="HD178" s="25"/>
      <c r="HE178" s="25"/>
      <c r="HF178" s="25"/>
      <c r="HG178" s="25"/>
      <c r="HH178" s="25"/>
      <c r="HI178" s="25"/>
      <c r="HJ178" s="25"/>
      <c r="HK178" s="25"/>
      <c r="HL178" s="25"/>
      <c r="HM178" s="25"/>
      <c r="HN178" s="25"/>
      <c r="HO178" s="25"/>
      <c r="HP178" s="25"/>
      <c r="HQ178" s="25"/>
      <c r="HR178" s="25"/>
      <c r="HS178" s="25"/>
      <c r="HT178" s="25"/>
      <c r="HU178" s="25"/>
      <c r="HV178" s="25"/>
      <c r="HW178" s="25"/>
      <c r="HX178" s="25"/>
      <c r="HY178" s="25"/>
      <c r="HZ178" s="25"/>
      <c r="IA178" s="25"/>
      <c r="IB178" s="25"/>
      <c r="IC178" s="25"/>
      <c r="ID178" s="25"/>
      <c r="IE178" s="25"/>
      <c r="IF178" s="25"/>
      <c r="IG178" s="25"/>
      <c r="IH178" s="25"/>
      <c r="II178" s="25"/>
      <c r="IJ178" s="25"/>
      <c r="IK178" s="25"/>
      <c r="IL178" s="25"/>
      <c r="IM178" s="25"/>
      <c r="IN178" s="25"/>
      <c r="IO178" s="25"/>
      <c r="IP178" s="25"/>
      <c r="IQ178" s="25"/>
      <c r="IR178" s="25"/>
      <c r="IS178" s="25"/>
      <c r="IT178" s="25"/>
      <c r="IU178" s="25"/>
      <c r="IV178" s="25"/>
    </row>
    <row r="179" spans="1:256" ht="10.5">
      <c r="A179" s="6" t="s">
        <v>103</v>
      </c>
      <c r="B179" s="7" t="s">
        <v>44</v>
      </c>
      <c r="C179" s="7" t="s">
        <v>46</v>
      </c>
      <c r="D179" s="8" t="s">
        <v>21</v>
      </c>
      <c r="E179" s="8">
        <v>1</v>
      </c>
      <c r="F179" s="9">
        <v>18</v>
      </c>
      <c r="G179" s="26">
        <v>24</v>
      </c>
      <c r="H179" s="26">
        <v>10</v>
      </c>
      <c r="I179" s="26">
        <v>0</v>
      </c>
      <c r="J179" s="38">
        <f t="shared" si="31"/>
        <v>52</v>
      </c>
      <c r="K179" s="10">
        <v>4354.83</v>
      </c>
      <c r="L179" s="10">
        <v>4354.83</v>
      </c>
      <c r="M179" s="198">
        <f>$K179*($F179+$G179)</f>
        <v>182902.86</v>
      </c>
      <c r="N179" s="188">
        <f t="shared" si="32"/>
        <v>226451.15999999997</v>
      </c>
      <c r="O179" s="108">
        <f t="shared" si="33"/>
        <v>182902.86</v>
      </c>
      <c r="P179" s="10">
        <f t="shared" si="34"/>
        <v>226451.15999999997</v>
      </c>
      <c r="Q179" s="7" t="s">
        <v>357</v>
      </c>
      <c r="S179" s="47"/>
      <c r="T179" s="47"/>
      <c r="V179" s="25"/>
      <c r="W179" s="25"/>
      <c r="X179" s="25"/>
      <c r="Y179" s="25"/>
      <c r="Z179" s="25"/>
      <c r="AA179" s="25"/>
      <c r="AB179" s="25"/>
      <c r="AC179" s="25"/>
      <c r="AD179" s="25"/>
      <c r="AE179" s="25"/>
      <c r="AF179" s="25"/>
      <c r="AG179" s="25"/>
      <c r="AH179" s="25"/>
      <c r="AI179" s="25"/>
      <c r="AJ179" s="25"/>
      <c r="AK179" s="25"/>
      <c r="AL179" s="25"/>
      <c r="AM179" s="25"/>
      <c r="AN179" s="25"/>
      <c r="AO179" s="25"/>
      <c r="AP179" s="25"/>
      <c r="AQ179" s="25"/>
      <c r="AR179" s="25"/>
      <c r="AS179" s="25"/>
      <c r="AT179" s="25"/>
      <c r="AU179" s="25"/>
      <c r="AV179" s="25"/>
      <c r="AW179" s="25"/>
      <c r="AX179" s="25"/>
      <c r="AY179" s="25"/>
      <c r="AZ179" s="25"/>
      <c r="BA179" s="25"/>
      <c r="BB179" s="25"/>
      <c r="BC179" s="25"/>
      <c r="BD179" s="25"/>
      <c r="BE179" s="25"/>
      <c r="BF179" s="25"/>
      <c r="BG179" s="25"/>
      <c r="BH179" s="25"/>
      <c r="BI179" s="25"/>
      <c r="BJ179" s="25"/>
      <c r="BK179" s="25"/>
      <c r="BL179" s="25"/>
      <c r="BM179" s="25"/>
      <c r="BN179" s="25"/>
      <c r="BO179" s="25"/>
      <c r="BP179" s="25"/>
      <c r="BQ179" s="25"/>
      <c r="BR179" s="25"/>
      <c r="BS179" s="25"/>
      <c r="BT179" s="25"/>
      <c r="BU179" s="25"/>
      <c r="BV179" s="25"/>
      <c r="BW179" s="25"/>
      <c r="BX179" s="25"/>
      <c r="BY179" s="25"/>
      <c r="BZ179" s="25"/>
      <c r="CA179" s="25"/>
      <c r="CB179" s="25"/>
      <c r="CC179" s="25"/>
      <c r="CD179" s="25"/>
      <c r="CE179" s="25"/>
      <c r="CF179" s="25"/>
      <c r="CG179" s="25"/>
      <c r="CH179" s="25"/>
      <c r="CI179" s="25"/>
      <c r="CJ179" s="25"/>
      <c r="CK179" s="25"/>
      <c r="CL179" s="25"/>
      <c r="CM179" s="25"/>
      <c r="CN179" s="25"/>
      <c r="CO179" s="25"/>
      <c r="CP179" s="25"/>
      <c r="CQ179" s="25"/>
      <c r="CR179" s="25"/>
      <c r="CS179" s="25"/>
      <c r="CT179" s="25"/>
      <c r="CU179" s="25"/>
      <c r="CV179" s="25"/>
      <c r="CW179" s="25"/>
      <c r="CX179" s="25"/>
      <c r="CY179" s="25"/>
      <c r="CZ179" s="25"/>
      <c r="DA179" s="25"/>
      <c r="DB179" s="25"/>
      <c r="DC179" s="25"/>
      <c r="DD179" s="25"/>
      <c r="DE179" s="25"/>
      <c r="DF179" s="25"/>
      <c r="DG179" s="25"/>
      <c r="DH179" s="25"/>
      <c r="DI179" s="25"/>
      <c r="DJ179" s="25"/>
      <c r="DK179" s="25"/>
      <c r="DL179" s="25"/>
      <c r="DM179" s="25"/>
      <c r="DN179" s="25"/>
      <c r="DO179" s="25"/>
      <c r="DP179" s="25"/>
      <c r="DQ179" s="25"/>
      <c r="DR179" s="25"/>
      <c r="DS179" s="25"/>
      <c r="DT179" s="25"/>
      <c r="DU179" s="25"/>
      <c r="DV179" s="25"/>
      <c r="DW179" s="25"/>
      <c r="DX179" s="25"/>
      <c r="DY179" s="25"/>
      <c r="DZ179" s="25"/>
      <c r="EA179" s="25"/>
      <c r="EB179" s="25"/>
      <c r="EC179" s="25"/>
      <c r="ED179" s="25"/>
      <c r="EE179" s="25"/>
      <c r="EF179" s="25"/>
      <c r="EG179" s="25"/>
      <c r="EH179" s="25"/>
      <c r="EI179" s="25"/>
      <c r="EJ179" s="25"/>
      <c r="EK179" s="25"/>
      <c r="EL179" s="25"/>
      <c r="EM179" s="25"/>
      <c r="EN179" s="25"/>
      <c r="EO179" s="25"/>
      <c r="EP179" s="25"/>
      <c r="EQ179" s="25"/>
      <c r="ER179" s="25"/>
      <c r="ES179" s="25"/>
      <c r="ET179" s="25"/>
      <c r="EU179" s="25"/>
      <c r="EV179" s="25"/>
      <c r="EW179" s="25"/>
      <c r="EX179" s="25"/>
      <c r="EY179" s="25"/>
      <c r="EZ179" s="25"/>
      <c r="FA179" s="25"/>
      <c r="FB179" s="25"/>
      <c r="FC179" s="25"/>
      <c r="FD179" s="25"/>
      <c r="FE179" s="25"/>
      <c r="FF179" s="25"/>
      <c r="FG179" s="25"/>
      <c r="FH179" s="25"/>
      <c r="FI179" s="25"/>
      <c r="FJ179" s="25"/>
      <c r="FK179" s="25"/>
      <c r="FL179" s="25"/>
      <c r="FM179" s="25"/>
      <c r="FN179" s="25"/>
      <c r="FO179" s="25"/>
      <c r="FP179" s="25"/>
      <c r="FQ179" s="25"/>
      <c r="FR179" s="25"/>
      <c r="FS179" s="25"/>
      <c r="FT179" s="25"/>
      <c r="FU179" s="25"/>
      <c r="FV179" s="25"/>
      <c r="FW179" s="25"/>
      <c r="FX179" s="25"/>
      <c r="FY179" s="25"/>
      <c r="FZ179" s="25"/>
      <c r="GA179" s="25"/>
      <c r="GB179" s="25"/>
      <c r="GC179" s="25"/>
      <c r="GD179" s="25"/>
      <c r="GE179" s="25"/>
      <c r="GF179" s="25"/>
      <c r="GG179" s="25"/>
      <c r="GH179" s="25"/>
      <c r="GI179" s="25"/>
      <c r="GJ179" s="25"/>
      <c r="GK179" s="25"/>
      <c r="GL179" s="25"/>
      <c r="GM179" s="25"/>
      <c r="GN179" s="25"/>
      <c r="GO179" s="25"/>
      <c r="GP179" s="25"/>
      <c r="GQ179" s="25"/>
      <c r="GR179" s="25"/>
      <c r="GS179" s="25"/>
      <c r="GT179" s="25"/>
      <c r="GU179" s="25"/>
      <c r="GV179" s="25"/>
      <c r="GW179" s="25"/>
      <c r="GX179" s="25"/>
      <c r="GY179" s="25"/>
      <c r="GZ179" s="25"/>
      <c r="HA179" s="25"/>
      <c r="HB179" s="25"/>
      <c r="HC179" s="25"/>
      <c r="HD179" s="25"/>
      <c r="HE179" s="25"/>
      <c r="HF179" s="25"/>
      <c r="HG179" s="25"/>
      <c r="HH179" s="25"/>
      <c r="HI179" s="25"/>
      <c r="HJ179" s="25"/>
      <c r="HK179" s="25"/>
      <c r="HL179" s="25"/>
      <c r="HM179" s="25"/>
      <c r="HN179" s="25"/>
      <c r="HO179" s="25"/>
      <c r="HP179" s="25"/>
      <c r="HQ179" s="25"/>
      <c r="HR179" s="25"/>
      <c r="HS179" s="25"/>
      <c r="HT179" s="25"/>
      <c r="HU179" s="25"/>
      <c r="HV179" s="25"/>
      <c r="HW179" s="25"/>
      <c r="HX179" s="25"/>
      <c r="HY179" s="25"/>
      <c r="HZ179" s="25"/>
      <c r="IA179" s="25"/>
      <c r="IB179" s="25"/>
      <c r="IC179" s="25"/>
      <c r="ID179" s="25"/>
      <c r="IE179" s="25"/>
      <c r="IF179" s="25"/>
      <c r="IG179" s="25"/>
      <c r="IH179" s="25"/>
      <c r="II179" s="25"/>
      <c r="IJ179" s="25"/>
      <c r="IK179" s="25"/>
      <c r="IL179" s="25"/>
      <c r="IM179" s="25"/>
      <c r="IN179" s="25"/>
      <c r="IO179" s="25"/>
      <c r="IP179" s="25"/>
      <c r="IQ179" s="25"/>
      <c r="IR179" s="25"/>
      <c r="IS179" s="25"/>
      <c r="IT179" s="25"/>
      <c r="IU179" s="25"/>
      <c r="IV179" s="25"/>
    </row>
    <row r="180" spans="1:17" ht="10.5">
      <c r="A180" s="6" t="s">
        <v>103</v>
      </c>
      <c r="B180" s="7" t="s">
        <v>44</v>
      </c>
      <c r="C180" s="7" t="s">
        <v>398</v>
      </c>
      <c r="D180" s="8" t="s">
        <v>23</v>
      </c>
      <c r="E180" s="27">
        <v>2</v>
      </c>
      <c r="H180" s="26">
        <v>14</v>
      </c>
      <c r="I180" s="26">
        <v>14</v>
      </c>
      <c r="J180" s="38">
        <f t="shared" si="31"/>
        <v>28</v>
      </c>
      <c r="K180" s="10">
        <v>3952</v>
      </c>
      <c r="L180" s="10">
        <v>3952</v>
      </c>
      <c r="M180" s="198">
        <f>$K180*($F180+$G180)</f>
        <v>0</v>
      </c>
      <c r="N180" s="188">
        <f t="shared" si="32"/>
        <v>110656</v>
      </c>
      <c r="O180" s="108">
        <f t="shared" si="33"/>
        <v>0</v>
      </c>
      <c r="P180" s="10">
        <f t="shared" si="34"/>
        <v>110656</v>
      </c>
      <c r="Q180" s="7"/>
    </row>
    <row r="181" spans="1:256" s="25" customFormat="1" ht="10.5">
      <c r="A181" s="6" t="s">
        <v>103</v>
      </c>
      <c r="B181" s="7" t="s">
        <v>44</v>
      </c>
      <c r="C181" s="7" t="s">
        <v>47</v>
      </c>
      <c r="D181" s="8" t="s">
        <v>21</v>
      </c>
      <c r="E181" s="8">
        <v>1</v>
      </c>
      <c r="F181" s="9">
        <v>5</v>
      </c>
      <c r="G181" s="26"/>
      <c r="H181" s="26">
        <v>2</v>
      </c>
      <c r="I181" s="26">
        <v>3</v>
      </c>
      <c r="J181" s="38">
        <f t="shared" si="31"/>
        <v>10</v>
      </c>
      <c r="K181" s="10">
        <v>5000</v>
      </c>
      <c r="L181" s="10">
        <v>5000</v>
      </c>
      <c r="M181" s="198">
        <f t="shared" si="35"/>
        <v>25000</v>
      </c>
      <c r="N181" s="188">
        <f t="shared" si="32"/>
        <v>50000</v>
      </c>
      <c r="O181" s="108">
        <f t="shared" si="33"/>
        <v>22080</v>
      </c>
      <c r="P181" s="10">
        <f t="shared" si="34"/>
        <v>44160</v>
      </c>
      <c r="Q181" s="7" t="s">
        <v>357</v>
      </c>
      <c r="R181" s="46"/>
      <c r="S181" s="46"/>
      <c r="T181" s="46"/>
      <c r="U181" s="46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  <c r="AS181" s="9"/>
      <c r="AT181" s="9"/>
      <c r="AU181" s="9"/>
      <c r="AV181" s="9"/>
      <c r="AW181" s="9"/>
      <c r="AX181" s="9"/>
      <c r="AY181" s="9"/>
      <c r="AZ181" s="9"/>
      <c r="BA181" s="9"/>
      <c r="BB181" s="9"/>
      <c r="BC181" s="9"/>
      <c r="BD181" s="9"/>
      <c r="BE181" s="9"/>
      <c r="BF181" s="9"/>
      <c r="BG181" s="9"/>
      <c r="BH181" s="9"/>
      <c r="BI181" s="9"/>
      <c r="BJ181" s="9"/>
      <c r="BK181" s="9"/>
      <c r="BL181" s="9"/>
      <c r="BM181" s="9"/>
      <c r="BN181" s="9"/>
      <c r="BO181" s="9"/>
      <c r="BP181" s="9"/>
      <c r="BQ181" s="9"/>
      <c r="BR181" s="9"/>
      <c r="BS181" s="9"/>
      <c r="BT181" s="9"/>
      <c r="BU181" s="9"/>
      <c r="BV181" s="9"/>
      <c r="BW181" s="9"/>
      <c r="BX181" s="9"/>
      <c r="BY181" s="9"/>
      <c r="BZ181" s="9"/>
      <c r="CA181" s="9"/>
      <c r="CB181" s="9"/>
      <c r="CC181" s="9"/>
      <c r="CD181" s="9"/>
      <c r="CE181" s="9"/>
      <c r="CF181" s="9"/>
      <c r="CG181" s="9"/>
      <c r="CH181" s="9"/>
      <c r="CI181" s="9"/>
      <c r="CJ181" s="9"/>
      <c r="CK181" s="9"/>
      <c r="CL181" s="9"/>
      <c r="CM181" s="9"/>
      <c r="CN181" s="9"/>
      <c r="CO181" s="9"/>
      <c r="CP181" s="9"/>
      <c r="CQ181" s="9"/>
      <c r="CR181" s="9"/>
      <c r="CS181" s="9"/>
      <c r="CT181" s="9"/>
      <c r="CU181" s="9"/>
      <c r="CV181" s="9"/>
      <c r="CW181" s="9"/>
      <c r="CX181" s="9"/>
      <c r="CY181" s="9"/>
      <c r="CZ181" s="9"/>
      <c r="DA181" s="9"/>
      <c r="DB181" s="9"/>
      <c r="DC181" s="9"/>
      <c r="DD181" s="9"/>
      <c r="DE181" s="9"/>
      <c r="DF181" s="9"/>
      <c r="DG181" s="9"/>
      <c r="DH181" s="9"/>
      <c r="DI181" s="9"/>
      <c r="DJ181" s="9"/>
      <c r="DK181" s="9"/>
      <c r="DL181" s="9"/>
      <c r="DM181" s="9"/>
      <c r="DN181" s="9"/>
      <c r="DO181" s="9"/>
      <c r="DP181" s="9"/>
      <c r="DQ181" s="9"/>
      <c r="DR181" s="9"/>
      <c r="DS181" s="9"/>
      <c r="DT181" s="9"/>
      <c r="DU181" s="9"/>
      <c r="DV181" s="9"/>
      <c r="DW181" s="9"/>
      <c r="DX181" s="9"/>
      <c r="DY181" s="9"/>
      <c r="DZ181" s="9"/>
      <c r="EA181" s="9"/>
      <c r="EB181" s="9"/>
      <c r="EC181" s="9"/>
      <c r="ED181" s="9"/>
      <c r="EE181" s="9"/>
      <c r="EF181" s="9"/>
      <c r="EG181" s="9"/>
      <c r="EH181" s="9"/>
      <c r="EI181" s="9"/>
      <c r="EJ181" s="9"/>
      <c r="EK181" s="9"/>
      <c r="EL181" s="9"/>
      <c r="EM181" s="9"/>
      <c r="EN181" s="9"/>
      <c r="EO181" s="9"/>
      <c r="EP181" s="9"/>
      <c r="EQ181" s="9"/>
      <c r="ER181" s="9"/>
      <c r="ES181" s="9"/>
      <c r="ET181" s="9"/>
      <c r="EU181" s="9"/>
      <c r="EV181" s="9"/>
      <c r="EW181" s="9"/>
      <c r="EX181" s="9"/>
      <c r="EY181" s="9"/>
      <c r="EZ181" s="9"/>
      <c r="FA181" s="9"/>
      <c r="FB181" s="9"/>
      <c r="FC181" s="9"/>
      <c r="FD181" s="9"/>
      <c r="FE181" s="9"/>
      <c r="FF181" s="9"/>
      <c r="FG181" s="9"/>
      <c r="FH181" s="9"/>
      <c r="FI181" s="9"/>
      <c r="FJ181" s="9"/>
      <c r="FK181" s="9"/>
      <c r="FL181" s="9"/>
      <c r="FM181" s="9"/>
      <c r="FN181" s="9"/>
      <c r="FO181" s="9"/>
      <c r="FP181" s="9"/>
      <c r="FQ181" s="9"/>
      <c r="FR181" s="9"/>
      <c r="FS181" s="9"/>
      <c r="FT181" s="9"/>
      <c r="FU181" s="9"/>
      <c r="FV181" s="9"/>
      <c r="FW181" s="9"/>
      <c r="FX181" s="9"/>
      <c r="FY181" s="9"/>
      <c r="FZ181" s="9"/>
      <c r="GA181" s="9"/>
      <c r="GB181" s="9"/>
      <c r="GC181" s="9"/>
      <c r="GD181" s="9"/>
      <c r="GE181" s="9"/>
      <c r="GF181" s="9"/>
      <c r="GG181" s="9"/>
      <c r="GH181" s="9"/>
      <c r="GI181" s="9"/>
      <c r="GJ181" s="9"/>
      <c r="GK181" s="9"/>
      <c r="GL181" s="9"/>
      <c r="GM181" s="9"/>
      <c r="GN181" s="9"/>
      <c r="GO181" s="9"/>
      <c r="GP181" s="9"/>
      <c r="GQ181" s="9"/>
      <c r="GR181" s="9"/>
      <c r="GS181" s="9"/>
      <c r="GT181" s="9"/>
      <c r="GU181" s="9"/>
      <c r="GV181" s="9"/>
      <c r="GW181" s="9"/>
      <c r="GX181" s="9"/>
      <c r="GY181" s="9"/>
      <c r="GZ181" s="9"/>
      <c r="HA181" s="9"/>
      <c r="HB181" s="9"/>
      <c r="HC181" s="9"/>
      <c r="HD181" s="9"/>
      <c r="HE181" s="9"/>
      <c r="HF181" s="9"/>
      <c r="HG181" s="9"/>
      <c r="HH181" s="9"/>
      <c r="HI181" s="9"/>
      <c r="HJ181" s="9"/>
      <c r="HK181" s="9"/>
      <c r="HL181" s="9"/>
      <c r="HM181" s="9"/>
      <c r="HN181" s="9"/>
      <c r="HO181" s="9"/>
      <c r="HP181" s="9"/>
      <c r="HQ181" s="9"/>
      <c r="HR181" s="9"/>
      <c r="HS181" s="9"/>
      <c r="HT181" s="9"/>
      <c r="HU181" s="9"/>
      <c r="HV181" s="9"/>
      <c r="HW181" s="9"/>
      <c r="HX181" s="9"/>
      <c r="HY181" s="9"/>
      <c r="HZ181" s="9"/>
      <c r="IA181" s="9"/>
      <c r="IB181" s="9"/>
      <c r="IC181" s="9"/>
      <c r="ID181" s="9"/>
      <c r="IE181" s="9"/>
      <c r="IF181" s="9"/>
      <c r="IG181" s="9"/>
      <c r="IH181" s="9"/>
      <c r="II181" s="9"/>
      <c r="IJ181" s="9"/>
      <c r="IK181" s="9"/>
      <c r="IL181" s="9"/>
      <c r="IM181" s="9"/>
      <c r="IN181" s="9"/>
      <c r="IO181" s="9"/>
      <c r="IP181" s="9"/>
      <c r="IQ181" s="9"/>
      <c r="IR181" s="9"/>
      <c r="IS181" s="9"/>
      <c r="IT181" s="9"/>
      <c r="IU181" s="9"/>
      <c r="IV181" s="9"/>
    </row>
    <row r="182" spans="1:17" ht="10.5">
      <c r="A182" s="6" t="s">
        <v>103</v>
      </c>
      <c r="B182" s="7" t="s">
        <v>44</v>
      </c>
      <c r="C182" s="7" t="s">
        <v>205</v>
      </c>
      <c r="D182" s="8" t="s">
        <v>21</v>
      </c>
      <c r="E182" s="27">
        <v>1</v>
      </c>
      <c r="F182" s="9">
        <v>2</v>
      </c>
      <c r="G182" s="26">
        <v>1</v>
      </c>
      <c r="H182" s="26">
        <v>2</v>
      </c>
      <c r="I182" s="26">
        <v>1</v>
      </c>
      <c r="J182" s="38">
        <f t="shared" si="31"/>
        <v>6</v>
      </c>
      <c r="K182" s="10">
        <v>4354.84</v>
      </c>
      <c r="L182" s="10">
        <v>4354.84</v>
      </c>
      <c r="M182" s="198">
        <f t="shared" si="35"/>
        <v>13064.52</v>
      </c>
      <c r="N182" s="188">
        <f t="shared" si="32"/>
        <v>26129.04</v>
      </c>
      <c r="O182" s="108">
        <f t="shared" si="33"/>
        <v>13064.52</v>
      </c>
      <c r="P182" s="10">
        <f t="shared" si="34"/>
        <v>26129.04</v>
      </c>
      <c r="Q182" s="7" t="s">
        <v>357</v>
      </c>
    </row>
    <row r="183" spans="1:17" ht="10.5">
      <c r="A183" s="6" t="s">
        <v>103</v>
      </c>
      <c r="B183" s="7" t="s">
        <v>44</v>
      </c>
      <c r="C183" s="7" t="s">
        <v>236</v>
      </c>
      <c r="D183" s="8" t="s">
        <v>21</v>
      </c>
      <c r="E183" s="27">
        <v>1</v>
      </c>
      <c r="F183" s="9">
        <v>2</v>
      </c>
      <c r="G183" s="26">
        <v>4</v>
      </c>
      <c r="H183" s="26">
        <v>0</v>
      </c>
      <c r="I183" s="26">
        <v>0</v>
      </c>
      <c r="J183" s="38">
        <f t="shared" si="31"/>
        <v>6</v>
      </c>
      <c r="K183" s="10">
        <v>3800</v>
      </c>
      <c r="L183" s="10">
        <v>3800</v>
      </c>
      <c r="M183" s="198">
        <f t="shared" si="35"/>
        <v>22800</v>
      </c>
      <c r="N183" s="188">
        <f t="shared" si="32"/>
        <v>22800</v>
      </c>
      <c r="O183" s="108">
        <f t="shared" si="33"/>
        <v>22800</v>
      </c>
      <c r="P183" s="10">
        <f t="shared" si="34"/>
        <v>22800</v>
      </c>
      <c r="Q183" s="7"/>
    </row>
    <row r="184" spans="1:17" ht="10.5">
      <c r="A184" s="6" t="s">
        <v>103</v>
      </c>
      <c r="B184" s="7" t="s">
        <v>44</v>
      </c>
      <c r="C184" s="7" t="s">
        <v>233</v>
      </c>
      <c r="D184" s="8" t="s">
        <v>23</v>
      </c>
      <c r="E184" s="27">
        <v>2</v>
      </c>
      <c r="F184" s="9">
        <v>3</v>
      </c>
      <c r="H184" s="26">
        <v>0</v>
      </c>
      <c r="I184" s="26">
        <v>0</v>
      </c>
      <c r="J184" s="38">
        <f t="shared" si="31"/>
        <v>3</v>
      </c>
      <c r="K184" s="10">
        <v>6290.32</v>
      </c>
      <c r="L184" s="10">
        <v>6290.32</v>
      </c>
      <c r="M184" s="198">
        <f t="shared" si="35"/>
        <v>18870.96</v>
      </c>
      <c r="N184" s="188">
        <f t="shared" si="32"/>
        <v>18870.96</v>
      </c>
      <c r="O184" s="108">
        <f t="shared" si="33"/>
        <v>13248</v>
      </c>
      <c r="P184" s="10">
        <f t="shared" si="34"/>
        <v>13248</v>
      </c>
      <c r="Q184" s="7" t="s">
        <v>357</v>
      </c>
    </row>
    <row r="185" spans="1:17" ht="10.5">
      <c r="A185" s="6" t="s">
        <v>103</v>
      </c>
      <c r="B185" s="7" t="s">
        <v>44</v>
      </c>
      <c r="C185" s="7" t="s">
        <v>238</v>
      </c>
      <c r="D185" s="8" t="s">
        <v>21</v>
      </c>
      <c r="E185" s="27">
        <v>3</v>
      </c>
      <c r="F185" s="9">
        <v>2</v>
      </c>
      <c r="H185" s="26">
        <v>1</v>
      </c>
      <c r="I185" s="26">
        <v>0</v>
      </c>
      <c r="J185" s="38">
        <f t="shared" si="31"/>
        <v>3</v>
      </c>
      <c r="K185" s="10">
        <v>2667.74</v>
      </c>
      <c r="L185" s="10">
        <v>2667.74</v>
      </c>
      <c r="M185" s="198">
        <f t="shared" si="35"/>
        <v>5335.48</v>
      </c>
      <c r="N185" s="188">
        <f t="shared" si="32"/>
        <v>8003.219999999999</v>
      </c>
      <c r="O185" s="108">
        <f t="shared" si="33"/>
        <v>5335.48</v>
      </c>
      <c r="P185" s="10">
        <f t="shared" si="34"/>
        <v>8003.219999999999</v>
      </c>
      <c r="Q185" s="7" t="s">
        <v>399</v>
      </c>
    </row>
    <row r="186" spans="1:17" ht="10.5">
      <c r="A186" s="6" t="s">
        <v>103</v>
      </c>
      <c r="B186" s="7" t="s">
        <v>44</v>
      </c>
      <c r="C186" s="7" t="s">
        <v>237</v>
      </c>
      <c r="D186" s="8" t="s">
        <v>21</v>
      </c>
      <c r="E186" s="27">
        <v>1</v>
      </c>
      <c r="F186" s="9">
        <v>2</v>
      </c>
      <c r="H186" s="26">
        <v>0</v>
      </c>
      <c r="I186" s="26">
        <v>0</v>
      </c>
      <c r="J186" s="38">
        <f t="shared" si="31"/>
        <v>2</v>
      </c>
      <c r="K186" s="10">
        <v>2740.32</v>
      </c>
      <c r="L186" s="10">
        <v>2740.32</v>
      </c>
      <c r="M186" s="198">
        <f t="shared" si="35"/>
        <v>5480.64</v>
      </c>
      <c r="N186" s="188">
        <f t="shared" si="32"/>
        <v>5480.64</v>
      </c>
      <c r="O186" s="108">
        <f t="shared" si="33"/>
        <v>5480.64</v>
      </c>
      <c r="P186" s="10">
        <f t="shared" si="34"/>
        <v>5480.64</v>
      </c>
      <c r="Q186" s="7" t="s">
        <v>399</v>
      </c>
    </row>
    <row r="187" spans="1:17" ht="10.5">
      <c r="A187" s="6" t="s">
        <v>103</v>
      </c>
      <c r="B187" s="7" t="s">
        <v>44</v>
      </c>
      <c r="C187" s="7" t="s">
        <v>395</v>
      </c>
      <c r="D187" s="8" t="s">
        <v>21</v>
      </c>
      <c r="E187" s="27">
        <v>1</v>
      </c>
      <c r="H187" s="26">
        <v>1</v>
      </c>
      <c r="I187" s="26">
        <v>0</v>
      </c>
      <c r="J187" s="38">
        <f t="shared" si="31"/>
        <v>1</v>
      </c>
      <c r="K187" s="10">
        <v>4354.84</v>
      </c>
      <c r="L187" s="10">
        <v>4354.84</v>
      </c>
      <c r="M187" s="198">
        <f>$K187*($F187+$G187)</f>
        <v>0</v>
      </c>
      <c r="N187" s="188">
        <f t="shared" si="32"/>
        <v>4354.84</v>
      </c>
      <c r="O187" s="108">
        <f t="shared" si="33"/>
        <v>0</v>
      </c>
      <c r="P187" s="10">
        <f t="shared" si="34"/>
        <v>4354.84</v>
      </c>
      <c r="Q187" s="7" t="s">
        <v>400</v>
      </c>
    </row>
    <row r="188" spans="1:17" ht="10.5">
      <c r="A188" s="6" t="s">
        <v>103</v>
      </c>
      <c r="B188" s="7" t="s">
        <v>44</v>
      </c>
      <c r="C188" s="7" t="s">
        <v>232</v>
      </c>
      <c r="D188" s="8" t="s">
        <v>159</v>
      </c>
      <c r="E188" s="27">
        <v>2</v>
      </c>
      <c r="F188" s="9">
        <v>2</v>
      </c>
      <c r="G188" s="26">
        <v>-1</v>
      </c>
      <c r="H188" s="26">
        <v>0</v>
      </c>
      <c r="I188" s="26">
        <v>0</v>
      </c>
      <c r="J188" s="38">
        <f t="shared" si="31"/>
        <v>1</v>
      </c>
      <c r="K188" s="10">
        <v>4354.83</v>
      </c>
      <c r="L188" s="10">
        <v>4354.83</v>
      </c>
      <c r="M188" s="198">
        <f t="shared" si="35"/>
        <v>4354.83</v>
      </c>
      <c r="N188" s="188">
        <f t="shared" si="32"/>
        <v>4354.83</v>
      </c>
      <c r="O188" s="108">
        <f t="shared" si="33"/>
        <v>4354.83</v>
      </c>
      <c r="P188" s="10">
        <f t="shared" si="34"/>
        <v>4354.83</v>
      </c>
      <c r="Q188" s="7" t="s">
        <v>357</v>
      </c>
    </row>
    <row r="189" spans="1:17" ht="10.5">
      <c r="A189" s="1"/>
      <c r="B189" s="2" t="s">
        <v>44</v>
      </c>
      <c r="C189" s="2" t="s">
        <v>393</v>
      </c>
      <c r="D189" s="3"/>
      <c r="E189" s="178"/>
      <c r="F189" s="35">
        <f>SUM(F157:F188)</f>
        <v>3141</v>
      </c>
      <c r="G189" s="35">
        <f>SUM(G157:G188)</f>
        <v>3027</v>
      </c>
      <c r="H189" s="35">
        <f>SUM(H157:H188)</f>
        <v>2272</v>
      </c>
      <c r="I189" s="35">
        <f>SUM(I157:I188)</f>
        <v>2383</v>
      </c>
      <c r="J189" s="53">
        <f>SUM(J157:J188)</f>
        <v>10823</v>
      </c>
      <c r="K189" s="5"/>
      <c r="L189" s="5"/>
      <c r="M189" s="192">
        <f>SUM(M157:M188)</f>
        <v>28880675.060000002</v>
      </c>
      <c r="N189" s="193">
        <f>SUM(N157:N188)</f>
        <v>50672315.529999994</v>
      </c>
      <c r="O189" s="251">
        <f>SUM(O157:O188)</f>
        <v>26617012.1</v>
      </c>
      <c r="P189" s="5">
        <f>SUM(P157:P188)</f>
        <v>46748132.56999999</v>
      </c>
      <c r="Q189" s="7"/>
    </row>
    <row r="190" spans="1:17" ht="10.5">
      <c r="A190" s="6" t="s">
        <v>103</v>
      </c>
      <c r="B190" s="7" t="s">
        <v>216</v>
      </c>
      <c r="C190" s="7" t="s">
        <v>214</v>
      </c>
      <c r="D190" s="8" t="s">
        <v>21</v>
      </c>
      <c r="E190" s="8" t="s">
        <v>218</v>
      </c>
      <c r="F190" s="69"/>
      <c r="H190" s="26">
        <v>20</v>
      </c>
      <c r="I190" s="26">
        <v>15</v>
      </c>
      <c r="J190" s="81">
        <f>SUM(F190:I190)</f>
        <v>35</v>
      </c>
      <c r="K190" s="10">
        <v>20444</v>
      </c>
      <c r="L190" s="10">
        <v>20444</v>
      </c>
      <c r="N190" s="188">
        <f>M190+(H190+I190)*L190</f>
        <v>715540</v>
      </c>
      <c r="P190" s="10">
        <f>O190+(H190+I190)*L190</f>
        <v>715540</v>
      </c>
      <c r="Q190" s="7"/>
    </row>
    <row r="191" spans="1:17" ht="10.5">
      <c r="A191" s="6" t="s">
        <v>103</v>
      </c>
      <c r="B191" s="7" t="s">
        <v>216</v>
      </c>
      <c r="C191" s="7" t="s">
        <v>217</v>
      </c>
      <c r="D191" s="8" t="s">
        <v>21</v>
      </c>
      <c r="E191" s="8" t="s">
        <v>218</v>
      </c>
      <c r="F191" s="69"/>
      <c r="H191" s="26">
        <v>8</v>
      </c>
      <c r="J191" s="81">
        <f>SUM(F191:I191)</f>
        <v>8</v>
      </c>
      <c r="K191" s="10">
        <v>17000</v>
      </c>
      <c r="L191" s="10">
        <v>17000</v>
      </c>
      <c r="N191" s="188">
        <f>M191+(H191+I191)*L191</f>
        <v>136000</v>
      </c>
      <c r="P191" s="10">
        <f>O191+(H191+I191)*L191</f>
        <v>136000</v>
      </c>
      <c r="Q191" s="7"/>
    </row>
    <row r="192" spans="1:17" ht="10.5">
      <c r="A192" s="6" t="s">
        <v>103</v>
      </c>
      <c r="B192" s="7" t="s">
        <v>216</v>
      </c>
      <c r="C192" s="7" t="s">
        <v>291</v>
      </c>
      <c r="D192" s="8" t="s">
        <v>52</v>
      </c>
      <c r="E192" s="8" t="s">
        <v>218</v>
      </c>
      <c r="F192" s="69"/>
      <c r="H192" s="26">
        <v>1</v>
      </c>
      <c r="J192" s="81">
        <f>SUM(F192:I192)</f>
        <v>1</v>
      </c>
      <c r="K192" s="10">
        <v>25590</v>
      </c>
      <c r="L192" s="10">
        <v>25590</v>
      </c>
      <c r="N192" s="188">
        <f>M192+(H192+I192)*L192</f>
        <v>25590</v>
      </c>
      <c r="P192" s="10">
        <f>O192+(H192+I192)*L192</f>
        <v>25590</v>
      </c>
      <c r="Q192" s="7"/>
    </row>
    <row r="193" spans="1:17" ht="11.25" thickBot="1">
      <c r="A193" s="179"/>
      <c r="B193" s="109" t="s">
        <v>216</v>
      </c>
      <c r="C193" s="109" t="s">
        <v>394</v>
      </c>
      <c r="D193" s="110"/>
      <c r="E193" s="110"/>
      <c r="F193" s="114">
        <f>SUM(F190:F192)</f>
        <v>0</v>
      </c>
      <c r="G193" s="114">
        <f>SUM(G190:G192)</f>
        <v>0</v>
      </c>
      <c r="H193" s="114">
        <f>SUM(H190:H192)</f>
        <v>29</v>
      </c>
      <c r="I193" s="114">
        <f>SUM(I190:I192)</f>
        <v>15</v>
      </c>
      <c r="J193" s="180">
        <f>SUM(J190:J192)</f>
        <v>44</v>
      </c>
      <c r="K193" s="113"/>
      <c r="L193" s="113"/>
      <c r="M193" s="194">
        <f>SUM(M190:M192)</f>
        <v>0</v>
      </c>
      <c r="N193" s="195">
        <f>SUM(N190:N192)</f>
        <v>877130</v>
      </c>
      <c r="O193" s="252">
        <f>SUM(O190:O192)</f>
        <v>0</v>
      </c>
      <c r="P193" s="113">
        <f>SUM(P190:P192)</f>
        <v>877130</v>
      </c>
      <c r="Q193" s="7"/>
    </row>
    <row r="194" spans="1:17" ht="10.5">
      <c r="A194" s="12" t="s">
        <v>103</v>
      </c>
      <c r="B194" s="13"/>
      <c r="C194" s="13" t="s">
        <v>48</v>
      </c>
      <c r="D194" s="14"/>
      <c r="E194" s="14"/>
      <c r="F194" s="128">
        <f>F189+F193</f>
        <v>3141</v>
      </c>
      <c r="G194" s="128">
        <f>G189+G193</f>
        <v>3027</v>
      </c>
      <c r="H194" s="128">
        <f>H189+H193</f>
        <v>2301</v>
      </c>
      <c r="I194" s="128">
        <f>I189+I193</f>
        <v>2398</v>
      </c>
      <c r="J194" s="128">
        <f>J189+J193</f>
        <v>10867</v>
      </c>
      <c r="K194" s="84"/>
      <c r="L194" s="84"/>
      <c r="M194" s="189">
        <f>M189+M193</f>
        <v>28880675.060000002</v>
      </c>
      <c r="N194" s="189">
        <f>N189+N193</f>
        <v>51549445.529999994</v>
      </c>
      <c r="O194" s="123">
        <f>O189+O193</f>
        <v>26617012.1</v>
      </c>
      <c r="P194" s="128">
        <f>P189+P193</f>
        <v>47625262.56999999</v>
      </c>
      <c r="Q194" s="7"/>
    </row>
    <row r="195" spans="1:17" ht="10.5">
      <c r="A195" s="22" t="s">
        <v>103</v>
      </c>
      <c r="B195" s="23"/>
      <c r="C195" s="23" t="s">
        <v>24</v>
      </c>
      <c r="D195" s="24"/>
      <c r="E195" s="24"/>
      <c r="F195" s="42">
        <f>F194/F339</f>
        <v>0.19571312854383452</v>
      </c>
      <c r="G195" s="44">
        <f>G194/G339</f>
        <v>0.18906933166770767</v>
      </c>
      <c r="H195" s="44">
        <f>H194/H339</f>
        <v>0.17826154322900528</v>
      </c>
      <c r="I195" s="44">
        <f>I194/I339</f>
        <v>0.1536096342322721</v>
      </c>
      <c r="J195" s="43">
        <f>J194/J339</f>
        <v>0.17938855690184555</v>
      </c>
      <c r="K195" s="19"/>
      <c r="L195" s="19"/>
      <c r="M195" s="202">
        <f>M194/M339</f>
        <v>0.19393329964121847</v>
      </c>
      <c r="N195" s="202">
        <f>N194/N339</f>
        <v>0.1816136071009849</v>
      </c>
      <c r="Q195" s="7"/>
    </row>
    <row r="196" spans="1:17" ht="10.5">
      <c r="A196" s="6" t="s">
        <v>103</v>
      </c>
      <c r="C196" s="7" t="s">
        <v>25</v>
      </c>
      <c r="G196" s="26">
        <f>F194+G194</f>
        <v>6168</v>
      </c>
      <c r="H196" s="26">
        <f>F194+G194+H194</f>
        <v>8469</v>
      </c>
      <c r="I196" s="26">
        <f>F194+G194+H194+I194</f>
        <v>10867</v>
      </c>
      <c r="K196" s="19"/>
      <c r="L196" s="19"/>
      <c r="Q196" s="7"/>
    </row>
    <row r="197" spans="11:17" ht="10.5">
      <c r="K197" s="19"/>
      <c r="L197" s="19"/>
      <c r="Q197" s="7"/>
    </row>
    <row r="198" spans="1:17" ht="10.5">
      <c r="A198" s="6" t="s">
        <v>102</v>
      </c>
      <c r="B198" s="7" t="s">
        <v>104</v>
      </c>
      <c r="C198" s="21" t="s">
        <v>126</v>
      </c>
      <c r="D198" s="8" t="s">
        <v>23</v>
      </c>
      <c r="E198" s="8">
        <v>2</v>
      </c>
      <c r="F198" s="9">
        <v>142</v>
      </c>
      <c r="G198" s="26">
        <v>134</v>
      </c>
      <c r="H198" s="26">
        <v>124</v>
      </c>
      <c r="I198" s="26">
        <v>85</v>
      </c>
      <c r="J198" s="38">
        <f>F198+G198+H198+I198</f>
        <v>485</v>
      </c>
      <c r="K198" s="10">
        <v>4416</v>
      </c>
      <c r="L198" s="10">
        <v>4416</v>
      </c>
      <c r="M198" s="198">
        <f aca="true" t="shared" si="36" ref="M198:M209">$K198*($F198+$G198)</f>
        <v>1218816</v>
      </c>
      <c r="N198" s="188">
        <f aca="true" t="shared" si="37" ref="N198:N209">M198+(H198+I198)*L198</f>
        <v>2141760</v>
      </c>
      <c r="O198" s="108">
        <f aca="true" t="shared" si="38" ref="O198:O209">IF(K198&gt;prisgrense,(F198+G198)*prisgrense,(F198+G198)*K198)</f>
        <v>1218816</v>
      </c>
      <c r="P198" s="10">
        <f aca="true" t="shared" si="39" ref="P198:P209">O198+IF(L198&gt;prisgrense,(H198+I198)*prisgrense,(H198+I198)*L198)</f>
        <v>2141760</v>
      </c>
      <c r="Q198" s="7"/>
    </row>
    <row r="199" spans="1:17" ht="10.5">
      <c r="A199" s="6" t="s">
        <v>102</v>
      </c>
      <c r="B199" s="7" t="s">
        <v>104</v>
      </c>
      <c r="C199" s="21" t="s">
        <v>193</v>
      </c>
      <c r="D199" s="8" t="s">
        <v>23</v>
      </c>
      <c r="E199" s="8">
        <v>2</v>
      </c>
      <c r="F199" s="11">
        <v>104</v>
      </c>
      <c r="G199" s="26">
        <v>61</v>
      </c>
      <c r="H199" s="26">
        <v>47</v>
      </c>
      <c r="I199" s="26">
        <v>51</v>
      </c>
      <c r="J199" s="38">
        <f>F199+G199+H199+I199</f>
        <v>263</v>
      </c>
      <c r="K199" s="10">
        <v>4936</v>
      </c>
      <c r="L199" s="10">
        <v>4936</v>
      </c>
      <c r="M199" s="198">
        <f t="shared" si="36"/>
        <v>814440</v>
      </c>
      <c r="N199" s="188">
        <f t="shared" si="37"/>
        <v>1298168</v>
      </c>
      <c r="O199" s="108">
        <f t="shared" si="38"/>
        <v>728640</v>
      </c>
      <c r="P199" s="10">
        <f t="shared" si="39"/>
        <v>1161408</v>
      </c>
      <c r="Q199" s="7"/>
    </row>
    <row r="200" spans="1:17" ht="10.5">
      <c r="A200" s="6" t="s">
        <v>102</v>
      </c>
      <c r="B200" s="7" t="s">
        <v>104</v>
      </c>
      <c r="C200" s="21" t="s">
        <v>101</v>
      </c>
      <c r="D200" s="8" t="s">
        <v>23</v>
      </c>
      <c r="E200" s="8">
        <v>2</v>
      </c>
      <c r="F200" s="9">
        <v>91</v>
      </c>
      <c r="G200" s="26">
        <v>48</v>
      </c>
      <c r="H200" s="26">
        <v>70</v>
      </c>
      <c r="I200" s="26">
        <v>41</v>
      </c>
      <c r="J200" s="38">
        <f aca="true" t="shared" si="40" ref="J200:J208">F200+G200+H200+I200</f>
        <v>250</v>
      </c>
      <c r="K200" s="10">
        <v>4416</v>
      </c>
      <c r="L200" s="10">
        <v>4416</v>
      </c>
      <c r="M200" s="198">
        <f t="shared" si="36"/>
        <v>613824</v>
      </c>
      <c r="N200" s="188">
        <f t="shared" si="37"/>
        <v>1104000</v>
      </c>
      <c r="O200" s="108">
        <f t="shared" si="38"/>
        <v>613824</v>
      </c>
      <c r="P200" s="10">
        <f t="shared" si="39"/>
        <v>1104000</v>
      </c>
      <c r="Q200" s="7"/>
    </row>
    <row r="201" spans="1:17" ht="10.5">
      <c r="A201" s="6" t="s">
        <v>102</v>
      </c>
      <c r="B201" s="7" t="s">
        <v>104</v>
      </c>
      <c r="C201" s="21" t="s">
        <v>184</v>
      </c>
      <c r="D201" s="8" t="s">
        <v>23</v>
      </c>
      <c r="E201" s="8">
        <v>2</v>
      </c>
      <c r="F201" s="11">
        <v>92</v>
      </c>
      <c r="G201" s="26">
        <v>31</v>
      </c>
      <c r="H201" s="26">
        <v>31</v>
      </c>
      <c r="I201" s="26">
        <v>69</v>
      </c>
      <c r="J201" s="38">
        <f t="shared" si="40"/>
        <v>223</v>
      </c>
      <c r="K201" s="10">
        <v>4936</v>
      </c>
      <c r="L201" s="10">
        <v>4936</v>
      </c>
      <c r="M201" s="198">
        <f t="shared" si="36"/>
        <v>607128</v>
      </c>
      <c r="N201" s="188">
        <f t="shared" si="37"/>
        <v>1100728</v>
      </c>
      <c r="O201" s="108">
        <f t="shared" si="38"/>
        <v>543168</v>
      </c>
      <c r="P201" s="10">
        <f t="shared" si="39"/>
        <v>984768</v>
      </c>
      <c r="Q201" s="7"/>
    </row>
    <row r="202" spans="1:17" ht="10.5">
      <c r="A202" s="6" t="s">
        <v>102</v>
      </c>
      <c r="B202" s="7" t="s">
        <v>104</v>
      </c>
      <c r="C202" s="21" t="s">
        <v>194</v>
      </c>
      <c r="D202" s="8" t="s">
        <v>23</v>
      </c>
      <c r="E202" s="8">
        <v>2</v>
      </c>
      <c r="F202" s="11">
        <v>79</v>
      </c>
      <c r="G202" s="26">
        <v>53</v>
      </c>
      <c r="H202" s="26">
        <v>34</v>
      </c>
      <c r="I202" s="26">
        <v>32</v>
      </c>
      <c r="J202" s="38">
        <f t="shared" si="40"/>
        <v>198</v>
      </c>
      <c r="K202" s="10">
        <v>4936</v>
      </c>
      <c r="L202" s="10">
        <v>4936</v>
      </c>
      <c r="M202" s="198">
        <f t="shared" si="36"/>
        <v>651552</v>
      </c>
      <c r="N202" s="188">
        <f t="shared" si="37"/>
        <v>977328</v>
      </c>
      <c r="O202" s="108">
        <f t="shared" si="38"/>
        <v>582912</v>
      </c>
      <c r="P202" s="10">
        <f t="shared" si="39"/>
        <v>874368</v>
      </c>
      <c r="Q202" s="7"/>
    </row>
    <row r="203" spans="1:17" ht="10.5">
      <c r="A203" s="6" t="s">
        <v>102</v>
      </c>
      <c r="B203" s="7" t="s">
        <v>104</v>
      </c>
      <c r="C203" s="21" t="s">
        <v>100</v>
      </c>
      <c r="D203" s="8" t="s">
        <v>21</v>
      </c>
      <c r="E203" s="8">
        <v>1</v>
      </c>
      <c r="F203" s="9">
        <v>44</v>
      </c>
      <c r="G203" s="26">
        <v>19</v>
      </c>
      <c r="H203" s="26">
        <v>16</v>
      </c>
      <c r="I203" s="26">
        <v>16</v>
      </c>
      <c r="J203" s="38">
        <f t="shared" si="40"/>
        <v>95</v>
      </c>
      <c r="K203" s="10">
        <v>4416</v>
      </c>
      <c r="L203" s="10">
        <v>4416</v>
      </c>
      <c r="M203" s="198">
        <f t="shared" si="36"/>
        <v>278208</v>
      </c>
      <c r="N203" s="188">
        <f t="shared" si="37"/>
        <v>419520</v>
      </c>
      <c r="O203" s="108">
        <f t="shared" si="38"/>
        <v>278208</v>
      </c>
      <c r="P203" s="10">
        <f t="shared" si="39"/>
        <v>419520</v>
      </c>
      <c r="Q203" s="7"/>
    </row>
    <row r="204" spans="1:17" ht="10.5">
      <c r="A204" s="6" t="s">
        <v>102</v>
      </c>
      <c r="B204" s="7" t="s">
        <v>104</v>
      </c>
      <c r="C204" s="21" t="s">
        <v>113</v>
      </c>
      <c r="D204" s="8" t="s">
        <v>23</v>
      </c>
      <c r="E204" s="8">
        <v>2</v>
      </c>
      <c r="F204" s="9">
        <v>35</v>
      </c>
      <c r="G204" s="26">
        <v>15</v>
      </c>
      <c r="H204" s="26">
        <v>10</v>
      </c>
      <c r="I204" s="26">
        <v>3</v>
      </c>
      <c r="J204" s="38">
        <f t="shared" si="40"/>
        <v>63</v>
      </c>
      <c r="K204" s="10">
        <v>4416</v>
      </c>
      <c r="L204" s="10">
        <v>4416</v>
      </c>
      <c r="M204" s="198">
        <f t="shared" si="36"/>
        <v>220800</v>
      </c>
      <c r="N204" s="188">
        <f t="shared" si="37"/>
        <v>278208</v>
      </c>
      <c r="O204" s="108">
        <f t="shared" si="38"/>
        <v>220800</v>
      </c>
      <c r="P204" s="10">
        <f t="shared" si="39"/>
        <v>278208</v>
      </c>
      <c r="Q204" s="7"/>
    </row>
    <row r="205" spans="1:17" ht="10.5">
      <c r="A205" s="6" t="s">
        <v>102</v>
      </c>
      <c r="B205" s="7" t="s">
        <v>104</v>
      </c>
      <c r="C205" s="21" t="s">
        <v>183</v>
      </c>
      <c r="D205" s="8" t="s">
        <v>21</v>
      </c>
      <c r="E205" s="8">
        <v>1</v>
      </c>
      <c r="F205" s="11">
        <v>23</v>
      </c>
      <c r="G205" s="26">
        <v>14</v>
      </c>
      <c r="H205" s="26">
        <v>-2</v>
      </c>
      <c r="I205" s="26">
        <v>4</v>
      </c>
      <c r="J205" s="38">
        <f t="shared" si="40"/>
        <v>39</v>
      </c>
      <c r="K205" s="10">
        <v>4879</v>
      </c>
      <c r="L205" s="10">
        <v>4879</v>
      </c>
      <c r="M205" s="198">
        <f t="shared" si="36"/>
        <v>180523</v>
      </c>
      <c r="N205" s="188">
        <f t="shared" si="37"/>
        <v>190281</v>
      </c>
      <c r="O205" s="108">
        <f t="shared" si="38"/>
        <v>163392</v>
      </c>
      <c r="P205" s="10">
        <f t="shared" si="39"/>
        <v>172224</v>
      </c>
      <c r="Q205" s="7"/>
    </row>
    <row r="206" spans="1:17" ht="10.5">
      <c r="A206" s="6" t="s">
        <v>102</v>
      </c>
      <c r="B206" s="7" t="s">
        <v>104</v>
      </c>
      <c r="C206" s="21" t="s">
        <v>114</v>
      </c>
      <c r="D206" s="8" t="s">
        <v>22</v>
      </c>
      <c r="E206" s="8">
        <v>2</v>
      </c>
      <c r="F206" s="9">
        <v>1</v>
      </c>
      <c r="G206" s="26">
        <v>9</v>
      </c>
      <c r="H206" s="26">
        <v>4</v>
      </c>
      <c r="I206" s="26">
        <v>8</v>
      </c>
      <c r="J206" s="38">
        <f t="shared" si="40"/>
        <v>22</v>
      </c>
      <c r="K206" s="10">
        <v>4416</v>
      </c>
      <c r="L206" s="10">
        <v>4416</v>
      </c>
      <c r="M206" s="198">
        <f t="shared" si="36"/>
        <v>44160</v>
      </c>
      <c r="N206" s="188">
        <f t="shared" si="37"/>
        <v>97152</v>
      </c>
      <c r="O206" s="108">
        <f t="shared" si="38"/>
        <v>44160</v>
      </c>
      <c r="P206" s="10">
        <f t="shared" si="39"/>
        <v>97152</v>
      </c>
      <c r="Q206" s="7"/>
    </row>
    <row r="207" spans="1:17" ht="10.5">
      <c r="A207" s="6" t="s">
        <v>102</v>
      </c>
      <c r="B207" s="7" t="s">
        <v>104</v>
      </c>
      <c r="C207" s="21" t="s">
        <v>192</v>
      </c>
      <c r="D207" s="8" t="s">
        <v>22</v>
      </c>
      <c r="E207" s="8">
        <v>2</v>
      </c>
      <c r="F207" s="11">
        <v>3</v>
      </c>
      <c r="G207" s="26">
        <v>0</v>
      </c>
      <c r="H207" s="26">
        <v>5</v>
      </c>
      <c r="I207" s="26">
        <v>9</v>
      </c>
      <c r="J207" s="38">
        <f>F207+G207+H207+I207</f>
        <v>17</v>
      </c>
      <c r="K207" s="10">
        <v>4936</v>
      </c>
      <c r="L207" s="10">
        <v>4936</v>
      </c>
      <c r="M207" s="198">
        <f t="shared" si="36"/>
        <v>14808</v>
      </c>
      <c r="N207" s="188">
        <f t="shared" si="37"/>
        <v>83912</v>
      </c>
      <c r="O207" s="108">
        <f t="shared" si="38"/>
        <v>13248</v>
      </c>
      <c r="P207" s="10">
        <f t="shared" si="39"/>
        <v>75072</v>
      </c>
      <c r="Q207" s="7"/>
    </row>
    <row r="208" spans="1:17" ht="10.5">
      <c r="A208" s="6" t="s">
        <v>102</v>
      </c>
      <c r="B208" s="7" t="s">
        <v>104</v>
      </c>
      <c r="C208" s="21" t="s">
        <v>373</v>
      </c>
      <c r="D208" s="8" t="s">
        <v>23</v>
      </c>
      <c r="H208" s="26">
        <v>8</v>
      </c>
      <c r="I208" s="26">
        <v>7</v>
      </c>
      <c r="J208" s="38">
        <f t="shared" si="40"/>
        <v>15</v>
      </c>
      <c r="K208" s="10">
        <v>4416</v>
      </c>
      <c r="L208" s="10">
        <v>4416</v>
      </c>
      <c r="M208" s="198">
        <f t="shared" si="36"/>
        <v>0</v>
      </c>
      <c r="N208" s="188">
        <f t="shared" si="37"/>
        <v>66240</v>
      </c>
      <c r="O208" s="108">
        <f t="shared" si="38"/>
        <v>0</v>
      </c>
      <c r="P208" s="10">
        <f t="shared" si="39"/>
        <v>66240</v>
      </c>
      <c r="Q208" s="7" t="s">
        <v>355</v>
      </c>
    </row>
    <row r="209" spans="1:17" ht="11.25" thickBot="1">
      <c r="A209" s="6" t="s">
        <v>102</v>
      </c>
      <c r="B209" s="7" t="s">
        <v>104</v>
      </c>
      <c r="C209" s="21" t="s">
        <v>288</v>
      </c>
      <c r="D209" s="8" t="s">
        <v>21</v>
      </c>
      <c r="E209" s="8">
        <v>1</v>
      </c>
      <c r="F209" s="9">
        <v>4</v>
      </c>
      <c r="H209" s="26">
        <v>2</v>
      </c>
      <c r="I209" s="26">
        <v>6</v>
      </c>
      <c r="J209" s="38">
        <f>F209+G209+H209+I209</f>
        <v>12</v>
      </c>
      <c r="K209" s="10">
        <v>4240</v>
      </c>
      <c r="L209" s="10">
        <v>4240</v>
      </c>
      <c r="M209" s="198">
        <f t="shared" si="36"/>
        <v>16960</v>
      </c>
      <c r="N209" s="188">
        <f t="shared" si="37"/>
        <v>50880</v>
      </c>
      <c r="O209" s="108">
        <f t="shared" si="38"/>
        <v>16960</v>
      </c>
      <c r="P209" s="10">
        <f t="shared" si="39"/>
        <v>50880</v>
      </c>
      <c r="Q209" s="7"/>
    </row>
    <row r="210" spans="1:17" ht="10.5">
      <c r="A210" s="12" t="s">
        <v>102</v>
      </c>
      <c r="B210" s="13"/>
      <c r="C210" s="13" t="s">
        <v>99</v>
      </c>
      <c r="D210" s="14"/>
      <c r="E210" s="14"/>
      <c r="F210" s="15">
        <f>SUM(F198:F209)</f>
        <v>618</v>
      </c>
      <c r="G210" s="15">
        <f>SUM(G198:G209)</f>
        <v>384</v>
      </c>
      <c r="H210" s="30">
        <f>SUM(H198:H209)</f>
        <v>349</v>
      </c>
      <c r="I210" s="30">
        <f>SUM(I198:I209)</f>
        <v>331</v>
      </c>
      <c r="J210" s="39">
        <f>SUM(J198:J209)</f>
        <v>1682</v>
      </c>
      <c r="K210" s="84"/>
      <c r="L210" s="84"/>
      <c r="M210" s="189">
        <f>SUM(M198:M209)</f>
        <v>4661219</v>
      </c>
      <c r="N210" s="191">
        <f>SUM(N198:N209)</f>
        <v>7808177</v>
      </c>
      <c r="O210" s="123">
        <f>SUM(O198:O209)</f>
        <v>4424128</v>
      </c>
      <c r="P210" s="16">
        <f>SUM(P198:P209)</f>
        <v>7425600</v>
      </c>
      <c r="Q210" s="7"/>
    </row>
    <row r="211" spans="1:17" ht="10.5">
      <c r="A211" s="22" t="s">
        <v>102</v>
      </c>
      <c r="B211" s="23"/>
      <c r="C211" s="23" t="s">
        <v>24</v>
      </c>
      <c r="D211" s="24"/>
      <c r="E211" s="24"/>
      <c r="F211" s="42">
        <f>F210/F339</f>
        <v>0.03850707209171911</v>
      </c>
      <c r="G211" s="42">
        <f>G210/G339</f>
        <v>0.023985009369144286</v>
      </c>
      <c r="H211" s="42">
        <f>H210/H339</f>
        <v>0.02703749612643322</v>
      </c>
      <c r="I211" s="44">
        <f>I210/I339</f>
        <v>0.02120299788610595</v>
      </c>
      <c r="J211" s="43">
        <f>J210/J339</f>
        <v>0.027765855591138696</v>
      </c>
      <c r="K211" s="19"/>
      <c r="L211" s="19"/>
      <c r="M211" s="202">
        <f>M210/M339</f>
        <v>0.031300015638219665</v>
      </c>
      <c r="N211" s="202">
        <f>N210/N339</f>
        <v>0.027508951362584078</v>
      </c>
      <c r="Q211" s="7"/>
    </row>
    <row r="212" spans="1:17" ht="10.5">
      <c r="A212" s="6" t="s">
        <v>102</v>
      </c>
      <c r="C212" s="7" t="s">
        <v>25</v>
      </c>
      <c r="G212" s="26">
        <f>F210+G210</f>
        <v>1002</v>
      </c>
      <c r="H212" s="26">
        <f>F210+G210+H210</f>
        <v>1351</v>
      </c>
      <c r="I212" s="26">
        <f>F210+G210+H210+I210</f>
        <v>1682</v>
      </c>
      <c r="K212" s="19"/>
      <c r="L212" s="19"/>
      <c r="Q212" s="7"/>
    </row>
    <row r="213" spans="11:17" ht="10.5">
      <c r="K213" s="19"/>
      <c r="L213" s="19"/>
      <c r="Q213" s="23"/>
    </row>
    <row r="214" spans="1:17" ht="10.5">
      <c r="A214" s="6" t="s">
        <v>49</v>
      </c>
      <c r="B214" s="7" t="s">
        <v>49</v>
      </c>
      <c r="C214" s="120" t="s">
        <v>253</v>
      </c>
      <c r="D214" s="121" t="s">
        <v>22</v>
      </c>
      <c r="E214" s="121">
        <v>2</v>
      </c>
      <c r="F214" s="9">
        <v>937</v>
      </c>
      <c r="G214" s="21">
        <v>1067</v>
      </c>
      <c r="H214" s="21">
        <v>700</v>
      </c>
      <c r="I214" s="21">
        <v>624</v>
      </c>
      <c r="J214" s="38">
        <f>F214+G214+H214+I214</f>
        <v>3328</v>
      </c>
      <c r="K214" s="10">
        <v>5616</v>
      </c>
      <c r="L214" s="10">
        <v>5616</v>
      </c>
      <c r="M214" s="198">
        <f aca="true" t="shared" si="41" ref="M214:M238">$K214*($F214+$G214)</f>
        <v>11254464</v>
      </c>
      <c r="N214" s="188">
        <f aca="true" t="shared" si="42" ref="N214:N238">M214+(H214+I214)*L214</f>
        <v>18690048</v>
      </c>
      <c r="O214" s="108">
        <f aca="true" t="shared" si="43" ref="O214:O238">IF(K214&gt;prisgrense,(F214+G214)*prisgrense,(F214+G214)*K214)</f>
        <v>8849664</v>
      </c>
      <c r="P214" s="10">
        <f aca="true" t="shared" si="44" ref="P214:P238">O214+IF(L214&gt;prisgrense,(H214+I214)*prisgrense,(H214+I214)*L214)</f>
        <v>14696448</v>
      </c>
      <c r="Q214" s="7"/>
    </row>
    <row r="215" spans="1:17" ht="10.5">
      <c r="A215" s="6" t="s">
        <v>49</v>
      </c>
      <c r="B215" s="7" t="s">
        <v>49</v>
      </c>
      <c r="C215" s="120" t="s">
        <v>252</v>
      </c>
      <c r="D215" s="121" t="s">
        <v>21</v>
      </c>
      <c r="E215" s="121">
        <v>1</v>
      </c>
      <c r="F215" s="9">
        <v>617</v>
      </c>
      <c r="G215" s="21">
        <v>839</v>
      </c>
      <c r="H215" s="21">
        <v>489</v>
      </c>
      <c r="I215" s="21">
        <v>467</v>
      </c>
      <c r="J215" s="38">
        <f>F215+G215+H215+I215</f>
        <v>2412</v>
      </c>
      <c r="K215" s="10">
        <v>5136</v>
      </c>
      <c r="L215" s="10">
        <v>5136</v>
      </c>
      <c r="M215" s="198">
        <f t="shared" si="41"/>
        <v>7478016</v>
      </c>
      <c r="N215" s="188">
        <f t="shared" si="42"/>
        <v>12388032</v>
      </c>
      <c r="O215" s="108">
        <f t="shared" si="43"/>
        <v>6429696</v>
      </c>
      <c r="P215" s="10">
        <f t="shared" si="44"/>
        <v>10651392</v>
      </c>
      <c r="Q215" s="7"/>
    </row>
    <row r="216" spans="1:17" ht="10.5">
      <c r="A216" s="6" t="s">
        <v>49</v>
      </c>
      <c r="B216" s="7" t="s">
        <v>49</v>
      </c>
      <c r="C216" s="120" t="s">
        <v>315</v>
      </c>
      <c r="D216" s="121" t="s">
        <v>22</v>
      </c>
      <c r="E216" s="121">
        <v>2</v>
      </c>
      <c r="F216" s="9">
        <v>648</v>
      </c>
      <c r="G216" s="21">
        <v>660</v>
      </c>
      <c r="H216" s="21">
        <v>482</v>
      </c>
      <c r="I216" s="21">
        <v>430</v>
      </c>
      <c r="J216" s="38">
        <f aca="true" t="shared" si="45" ref="J216:J236">F216+G216+H216+I216</f>
        <v>2220</v>
      </c>
      <c r="K216" s="10">
        <v>4354</v>
      </c>
      <c r="L216" s="10">
        <v>4354</v>
      </c>
      <c r="M216" s="198">
        <f t="shared" si="41"/>
        <v>5695032</v>
      </c>
      <c r="N216" s="188">
        <f t="shared" si="42"/>
        <v>9665880</v>
      </c>
      <c r="O216" s="108">
        <f t="shared" si="43"/>
        <v>5695032</v>
      </c>
      <c r="P216" s="10">
        <f t="shared" si="44"/>
        <v>9665880</v>
      </c>
      <c r="Q216" s="7"/>
    </row>
    <row r="217" spans="1:17" ht="10.5">
      <c r="A217" s="6" t="s">
        <v>49</v>
      </c>
      <c r="B217" s="7" t="s">
        <v>49</v>
      </c>
      <c r="C217" s="7" t="s">
        <v>251</v>
      </c>
      <c r="D217" s="8" t="s">
        <v>22</v>
      </c>
      <c r="E217" s="8">
        <v>2</v>
      </c>
      <c r="F217" s="9">
        <v>802</v>
      </c>
      <c r="G217" s="21">
        <v>693</v>
      </c>
      <c r="H217" s="21">
        <v>387</v>
      </c>
      <c r="I217" s="21">
        <v>298</v>
      </c>
      <c r="J217" s="38">
        <f t="shared" si="45"/>
        <v>2180</v>
      </c>
      <c r="K217" s="10">
        <v>4776</v>
      </c>
      <c r="L217" s="10">
        <v>4776</v>
      </c>
      <c r="M217" s="198">
        <f t="shared" si="41"/>
        <v>7140120</v>
      </c>
      <c r="N217" s="188">
        <f t="shared" si="42"/>
        <v>10411680</v>
      </c>
      <c r="O217" s="108">
        <f t="shared" si="43"/>
        <v>6601920</v>
      </c>
      <c r="P217" s="10">
        <f t="shared" si="44"/>
        <v>9626880</v>
      </c>
      <c r="Q217" s="7"/>
    </row>
    <row r="218" spans="1:17" ht="10.5">
      <c r="A218" s="6" t="s">
        <v>49</v>
      </c>
      <c r="B218" s="7" t="s">
        <v>49</v>
      </c>
      <c r="C218" s="120" t="s">
        <v>316</v>
      </c>
      <c r="D218" s="121" t="s">
        <v>21</v>
      </c>
      <c r="E218" s="121">
        <v>1</v>
      </c>
      <c r="F218" s="9">
        <v>367</v>
      </c>
      <c r="G218" s="21">
        <v>293</v>
      </c>
      <c r="H218" s="21">
        <v>203</v>
      </c>
      <c r="I218" s="21">
        <v>174</v>
      </c>
      <c r="J218" s="38">
        <f t="shared" si="45"/>
        <v>1037</v>
      </c>
      <c r="K218" s="10">
        <v>4354</v>
      </c>
      <c r="L218" s="10">
        <v>4354</v>
      </c>
      <c r="M218" s="198">
        <f t="shared" si="41"/>
        <v>2873640</v>
      </c>
      <c r="N218" s="188">
        <f t="shared" si="42"/>
        <v>4515098</v>
      </c>
      <c r="O218" s="108">
        <f t="shared" si="43"/>
        <v>2873640</v>
      </c>
      <c r="P218" s="10">
        <f t="shared" si="44"/>
        <v>4515098</v>
      </c>
      <c r="Q218" s="7"/>
    </row>
    <row r="219" spans="1:17" ht="10.5">
      <c r="A219" s="6" t="s">
        <v>49</v>
      </c>
      <c r="B219" s="7" t="s">
        <v>49</v>
      </c>
      <c r="C219" s="7" t="s">
        <v>279</v>
      </c>
      <c r="D219" s="8" t="s">
        <v>21</v>
      </c>
      <c r="E219" s="8">
        <v>1</v>
      </c>
      <c r="F219" s="9">
        <v>222</v>
      </c>
      <c r="G219" s="21">
        <v>219</v>
      </c>
      <c r="H219" s="21">
        <v>226</v>
      </c>
      <c r="I219" s="21">
        <v>287</v>
      </c>
      <c r="J219" s="38">
        <f t="shared" si="45"/>
        <v>954</v>
      </c>
      <c r="K219" s="10">
        <v>4416</v>
      </c>
      <c r="L219" s="10">
        <v>4416</v>
      </c>
      <c r="M219" s="198">
        <f t="shared" si="41"/>
        <v>1947456</v>
      </c>
      <c r="N219" s="188">
        <f t="shared" si="42"/>
        <v>4212864</v>
      </c>
      <c r="O219" s="108">
        <f t="shared" si="43"/>
        <v>1947456</v>
      </c>
      <c r="P219" s="10">
        <f t="shared" si="44"/>
        <v>4212864</v>
      </c>
      <c r="Q219" s="23"/>
    </row>
    <row r="220" spans="1:17" ht="10.5">
      <c r="A220" s="6" t="s">
        <v>49</v>
      </c>
      <c r="B220" s="7" t="s">
        <v>49</v>
      </c>
      <c r="C220" s="7" t="s">
        <v>280</v>
      </c>
      <c r="D220" s="8" t="s">
        <v>21</v>
      </c>
      <c r="E220" s="8">
        <v>1</v>
      </c>
      <c r="F220" s="9">
        <v>177</v>
      </c>
      <c r="G220" s="21">
        <v>214</v>
      </c>
      <c r="H220" s="21">
        <v>250</v>
      </c>
      <c r="I220" s="21">
        <v>243</v>
      </c>
      <c r="J220" s="38">
        <f t="shared" si="45"/>
        <v>884</v>
      </c>
      <c r="K220" s="10">
        <v>4677</v>
      </c>
      <c r="L220" s="10">
        <v>4677</v>
      </c>
      <c r="M220" s="198">
        <f t="shared" si="41"/>
        <v>1828707</v>
      </c>
      <c r="N220" s="188">
        <f t="shared" si="42"/>
        <v>4134468</v>
      </c>
      <c r="O220" s="108">
        <f t="shared" si="43"/>
        <v>1726656</v>
      </c>
      <c r="P220" s="10">
        <f t="shared" si="44"/>
        <v>3903744</v>
      </c>
      <c r="Q220" s="23"/>
    </row>
    <row r="221" spans="1:17" ht="10.5">
      <c r="A221" s="6" t="s">
        <v>49</v>
      </c>
      <c r="B221" s="7" t="s">
        <v>49</v>
      </c>
      <c r="C221" s="120" t="s">
        <v>317</v>
      </c>
      <c r="D221" s="121" t="s">
        <v>21</v>
      </c>
      <c r="E221" s="121">
        <v>1</v>
      </c>
      <c r="F221" s="9">
        <v>227</v>
      </c>
      <c r="G221" s="21">
        <v>236</v>
      </c>
      <c r="H221" s="21">
        <v>140</v>
      </c>
      <c r="I221" s="21">
        <v>102</v>
      </c>
      <c r="J221" s="38">
        <f t="shared" si="45"/>
        <v>705</v>
      </c>
      <c r="K221" s="10">
        <v>4354</v>
      </c>
      <c r="L221" s="10">
        <v>4354</v>
      </c>
      <c r="M221" s="198">
        <f t="shared" si="41"/>
        <v>2015902</v>
      </c>
      <c r="N221" s="188">
        <f t="shared" si="42"/>
        <v>3069570</v>
      </c>
      <c r="O221" s="108">
        <f t="shared" si="43"/>
        <v>2015902</v>
      </c>
      <c r="P221" s="10">
        <f t="shared" si="44"/>
        <v>3069570</v>
      </c>
      <c r="Q221" s="7"/>
    </row>
    <row r="222" spans="1:17" ht="10.5">
      <c r="A222" s="6" t="s">
        <v>49</v>
      </c>
      <c r="B222" s="7" t="s">
        <v>49</v>
      </c>
      <c r="C222" s="7" t="s">
        <v>322</v>
      </c>
      <c r="D222" s="8" t="s">
        <v>22</v>
      </c>
      <c r="E222" s="8">
        <v>2</v>
      </c>
      <c r="F222" s="9">
        <v>112</v>
      </c>
      <c r="G222" s="21">
        <v>155</v>
      </c>
      <c r="H222" s="21">
        <v>130</v>
      </c>
      <c r="I222" s="21">
        <v>93</v>
      </c>
      <c r="J222" s="38">
        <f t="shared" si="45"/>
        <v>490</v>
      </c>
      <c r="K222" s="10">
        <v>5241.94</v>
      </c>
      <c r="L222" s="10">
        <v>5241.94</v>
      </c>
      <c r="M222" s="198">
        <f t="shared" si="41"/>
        <v>1399597.98</v>
      </c>
      <c r="N222" s="188">
        <f t="shared" si="42"/>
        <v>2568550.5999999996</v>
      </c>
      <c r="O222" s="108">
        <f t="shared" si="43"/>
        <v>1179072</v>
      </c>
      <c r="P222" s="10">
        <f t="shared" si="44"/>
        <v>2163840</v>
      </c>
      <c r="Q222" s="7"/>
    </row>
    <row r="223" spans="1:17" ht="10.5">
      <c r="A223" s="6" t="s">
        <v>49</v>
      </c>
      <c r="B223" s="7" t="s">
        <v>49</v>
      </c>
      <c r="C223" s="120" t="s">
        <v>352</v>
      </c>
      <c r="D223" s="121" t="s">
        <v>21</v>
      </c>
      <c r="E223" s="121">
        <v>1</v>
      </c>
      <c r="G223" s="21"/>
      <c r="H223" s="21">
        <v>250</v>
      </c>
      <c r="I223" s="21">
        <v>207</v>
      </c>
      <c r="J223" s="38">
        <f t="shared" si="45"/>
        <v>457</v>
      </c>
      <c r="K223" s="10">
        <v>5296</v>
      </c>
      <c r="L223" s="10">
        <v>5296</v>
      </c>
      <c r="M223" s="198">
        <f t="shared" si="41"/>
        <v>0</v>
      </c>
      <c r="N223" s="188">
        <f t="shared" si="42"/>
        <v>2420272</v>
      </c>
      <c r="O223" s="108">
        <f t="shared" si="43"/>
        <v>0</v>
      </c>
      <c r="P223" s="10">
        <f t="shared" si="44"/>
        <v>2018112</v>
      </c>
      <c r="Q223" s="7"/>
    </row>
    <row r="224" spans="1:17" ht="10.5">
      <c r="A224" s="6" t="s">
        <v>49</v>
      </c>
      <c r="B224" s="7" t="s">
        <v>49</v>
      </c>
      <c r="C224" s="120" t="s">
        <v>254</v>
      </c>
      <c r="D224" s="121" t="s">
        <v>23</v>
      </c>
      <c r="E224" s="121">
        <v>2</v>
      </c>
      <c r="F224" s="9">
        <v>118</v>
      </c>
      <c r="G224" s="21">
        <v>171</v>
      </c>
      <c r="H224" s="21">
        <v>48</v>
      </c>
      <c r="I224" s="21">
        <v>87</v>
      </c>
      <c r="J224" s="38">
        <f t="shared" si="45"/>
        <v>424</v>
      </c>
      <c r="K224" s="10">
        <v>6016</v>
      </c>
      <c r="L224" s="10">
        <v>6016</v>
      </c>
      <c r="M224" s="198">
        <f t="shared" si="41"/>
        <v>1738624</v>
      </c>
      <c r="N224" s="188">
        <f t="shared" si="42"/>
        <v>2550784</v>
      </c>
      <c r="O224" s="108">
        <f t="shared" si="43"/>
        <v>1276224</v>
      </c>
      <c r="P224" s="10">
        <f t="shared" si="44"/>
        <v>1872384</v>
      </c>
      <c r="Q224" s="7"/>
    </row>
    <row r="225" spans="1:17" ht="10.5">
      <c r="A225" s="6" t="s">
        <v>49</v>
      </c>
      <c r="B225" s="7" t="s">
        <v>49</v>
      </c>
      <c r="C225" s="120" t="s">
        <v>319</v>
      </c>
      <c r="D225" s="121" t="s">
        <v>22</v>
      </c>
      <c r="E225" s="121">
        <v>2</v>
      </c>
      <c r="F225" s="9">
        <v>71</v>
      </c>
      <c r="G225" s="21">
        <v>93</v>
      </c>
      <c r="H225" s="21">
        <v>80</v>
      </c>
      <c r="I225" s="21">
        <v>120</v>
      </c>
      <c r="J225" s="38">
        <f t="shared" si="45"/>
        <v>364</v>
      </c>
      <c r="K225" s="10">
        <v>4354</v>
      </c>
      <c r="L225" s="10">
        <v>4354</v>
      </c>
      <c r="M225" s="198">
        <f t="shared" si="41"/>
        <v>714056</v>
      </c>
      <c r="N225" s="188">
        <f t="shared" si="42"/>
        <v>1584856</v>
      </c>
      <c r="O225" s="108">
        <f t="shared" si="43"/>
        <v>714056</v>
      </c>
      <c r="P225" s="10">
        <f t="shared" si="44"/>
        <v>1584856</v>
      </c>
      <c r="Q225" s="7"/>
    </row>
    <row r="226" spans="1:17" ht="10.5">
      <c r="A226" s="6" t="s">
        <v>49</v>
      </c>
      <c r="B226" s="7" t="s">
        <v>49</v>
      </c>
      <c r="C226" s="120" t="s">
        <v>318</v>
      </c>
      <c r="D226" s="121" t="s">
        <v>159</v>
      </c>
      <c r="E226" s="121">
        <v>2</v>
      </c>
      <c r="F226" s="9">
        <v>77</v>
      </c>
      <c r="G226" s="21">
        <v>109</v>
      </c>
      <c r="H226" s="21">
        <v>59</v>
      </c>
      <c r="I226" s="21">
        <v>77</v>
      </c>
      <c r="J226" s="38">
        <f t="shared" si="45"/>
        <v>322</v>
      </c>
      <c r="K226" s="10">
        <v>4354</v>
      </c>
      <c r="L226" s="10">
        <v>4354</v>
      </c>
      <c r="M226" s="198">
        <f t="shared" si="41"/>
        <v>809844</v>
      </c>
      <c r="N226" s="188">
        <f t="shared" si="42"/>
        <v>1401988</v>
      </c>
      <c r="O226" s="108">
        <f t="shared" si="43"/>
        <v>809844</v>
      </c>
      <c r="P226" s="10">
        <f t="shared" si="44"/>
        <v>1401988</v>
      </c>
      <c r="Q226" s="7"/>
    </row>
    <row r="227" spans="1:17" ht="10.5">
      <c r="A227" s="6" t="s">
        <v>49</v>
      </c>
      <c r="B227" s="7" t="s">
        <v>49</v>
      </c>
      <c r="C227" s="120" t="s">
        <v>325</v>
      </c>
      <c r="D227" s="121" t="s">
        <v>21</v>
      </c>
      <c r="E227" s="121">
        <v>3</v>
      </c>
      <c r="F227" s="9">
        <v>52</v>
      </c>
      <c r="G227" s="21">
        <v>87</v>
      </c>
      <c r="H227" s="21">
        <v>31</v>
      </c>
      <c r="I227" s="21">
        <v>31</v>
      </c>
      <c r="J227" s="38">
        <f t="shared" si="45"/>
        <v>201</v>
      </c>
      <c r="K227" s="10">
        <v>2760</v>
      </c>
      <c r="L227" s="10">
        <v>2760</v>
      </c>
      <c r="M227" s="198">
        <f t="shared" si="41"/>
        <v>383640</v>
      </c>
      <c r="N227" s="188">
        <f t="shared" si="42"/>
        <v>554760</v>
      </c>
      <c r="O227" s="108">
        <f t="shared" si="43"/>
        <v>383640</v>
      </c>
      <c r="P227" s="10">
        <f t="shared" si="44"/>
        <v>554760</v>
      </c>
      <c r="Q227" s="23"/>
    </row>
    <row r="228" spans="1:17" ht="10.5">
      <c r="A228" s="6" t="s">
        <v>49</v>
      </c>
      <c r="B228" s="7" t="s">
        <v>49</v>
      </c>
      <c r="C228" s="120" t="s">
        <v>354</v>
      </c>
      <c r="D228" s="121" t="s">
        <v>22</v>
      </c>
      <c r="E228" s="121">
        <v>2</v>
      </c>
      <c r="G228" s="21"/>
      <c r="H228" s="21">
        <v>27</v>
      </c>
      <c r="I228" s="21">
        <v>173</v>
      </c>
      <c r="J228" s="38">
        <f t="shared" si="45"/>
        <v>200</v>
      </c>
      <c r="K228" s="10">
        <v>4776</v>
      </c>
      <c r="L228" s="10">
        <v>4776</v>
      </c>
      <c r="M228" s="198">
        <f t="shared" si="41"/>
        <v>0</v>
      </c>
      <c r="N228" s="188">
        <f t="shared" si="42"/>
        <v>955200</v>
      </c>
      <c r="O228" s="108">
        <f t="shared" si="43"/>
        <v>0</v>
      </c>
      <c r="P228" s="10">
        <f t="shared" si="44"/>
        <v>883200</v>
      </c>
      <c r="Q228" s="7"/>
    </row>
    <row r="229" spans="1:17" ht="10.5">
      <c r="A229" s="6" t="s">
        <v>49</v>
      </c>
      <c r="B229" s="7" t="s">
        <v>49</v>
      </c>
      <c r="C229" s="7" t="s">
        <v>323</v>
      </c>
      <c r="D229" s="8" t="s">
        <v>23</v>
      </c>
      <c r="E229" s="8">
        <v>2</v>
      </c>
      <c r="F229" s="9">
        <v>69</v>
      </c>
      <c r="G229" s="21">
        <v>55</v>
      </c>
      <c r="H229" s="21">
        <v>26</v>
      </c>
      <c r="I229" s="21">
        <v>2</v>
      </c>
      <c r="J229" s="38">
        <f t="shared" si="45"/>
        <v>152</v>
      </c>
      <c r="K229" s="10">
        <v>5081</v>
      </c>
      <c r="L229" s="10">
        <v>5081</v>
      </c>
      <c r="M229" s="198">
        <f t="shared" si="41"/>
        <v>630044</v>
      </c>
      <c r="N229" s="188">
        <f t="shared" si="42"/>
        <v>772312</v>
      </c>
      <c r="O229" s="108">
        <f t="shared" si="43"/>
        <v>547584</v>
      </c>
      <c r="P229" s="10">
        <f t="shared" si="44"/>
        <v>671232</v>
      </c>
      <c r="Q229" s="23" t="s">
        <v>355</v>
      </c>
    </row>
    <row r="230" spans="1:17" ht="10.5">
      <c r="A230" s="6" t="s">
        <v>49</v>
      </c>
      <c r="B230" s="7" t="s">
        <v>49</v>
      </c>
      <c r="C230" s="120" t="s">
        <v>353</v>
      </c>
      <c r="D230" s="121" t="s">
        <v>21</v>
      </c>
      <c r="E230" s="121">
        <v>1</v>
      </c>
      <c r="G230" s="21"/>
      <c r="H230" s="21">
        <v>20</v>
      </c>
      <c r="I230" s="21">
        <v>109</v>
      </c>
      <c r="J230" s="38">
        <f t="shared" si="45"/>
        <v>129</v>
      </c>
      <c r="K230" s="10">
        <v>4776</v>
      </c>
      <c r="L230" s="10">
        <v>4776</v>
      </c>
      <c r="M230" s="198">
        <f t="shared" si="41"/>
        <v>0</v>
      </c>
      <c r="N230" s="188">
        <f t="shared" si="42"/>
        <v>616104</v>
      </c>
      <c r="O230" s="108">
        <f t="shared" si="43"/>
        <v>0</v>
      </c>
      <c r="P230" s="10">
        <f t="shared" si="44"/>
        <v>569664</v>
      </c>
      <c r="Q230" s="7"/>
    </row>
    <row r="231" spans="1:17" ht="10.5">
      <c r="A231" s="6" t="s">
        <v>49</v>
      </c>
      <c r="B231" s="7" t="s">
        <v>49</v>
      </c>
      <c r="C231" s="7" t="s">
        <v>281</v>
      </c>
      <c r="D231" s="8" t="s">
        <v>21</v>
      </c>
      <c r="E231" s="8">
        <v>1</v>
      </c>
      <c r="F231" s="9">
        <v>30</v>
      </c>
      <c r="G231" s="21">
        <v>25</v>
      </c>
      <c r="H231" s="21">
        <v>14</v>
      </c>
      <c r="I231" s="21">
        <v>34</v>
      </c>
      <c r="J231" s="38">
        <f t="shared" si="45"/>
        <v>103</v>
      </c>
      <c r="K231" s="10">
        <v>4677</v>
      </c>
      <c r="L231" s="10">
        <v>4677</v>
      </c>
      <c r="M231" s="198">
        <f t="shared" si="41"/>
        <v>257235</v>
      </c>
      <c r="N231" s="188">
        <f t="shared" si="42"/>
        <v>481731</v>
      </c>
      <c r="O231" s="108">
        <f t="shared" si="43"/>
        <v>242880</v>
      </c>
      <c r="P231" s="10">
        <f t="shared" si="44"/>
        <v>454848</v>
      </c>
      <c r="Q231" s="7"/>
    </row>
    <row r="232" spans="1:17" ht="10.5">
      <c r="A232" s="6" t="s">
        <v>49</v>
      </c>
      <c r="B232" s="7" t="s">
        <v>49</v>
      </c>
      <c r="C232" s="120" t="s">
        <v>351</v>
      </c>
      <c r="D232" s="121" t="s">
        <v>21</v>
      </c>
      <c r="E232" s="121"/>
      <c r="G232" s="21"/>
      <c r="H232" s="21">
        <v>78</v>
      </c>
      <c r="I232" s="21">
        <v>16</v>
      </c>
      <c r="J232" s="38">
        <f t="shared" si="45"/>
        <v>94</v>
      </c>
      <c r="K232" s="10">
        <v>4816</v>
      </c>
      <c r="L232" s="10">
        <v>4816</v>
      </c>
      <c r="M232" s="198">
        <f t="shared" si="41"/>
        <v>0</v>
      </c>
      <c r="N232" s="188">
        <f t="shared" si="42"/>
        <v>452704</v>
      </c>
      <c r="O232" s="108">
        <f t="shared" si="43"/>
        <v>0</v>
      </c>
      <c r="P232" s="10">
        <f t="shared" si="44"/>
        <v>415104</v>
      </c>
      <c r="Q232" s="7"/>
    </row>
    <row r="233" spans="1:17" ht="10.5">
      <c r="A233" s="6" t="s">
        <v>49</v>
      </c>
      <c r="B233" s="7" t="s">
        <v>49</v>
      </c>
      <c r="C233" s="120" t="s">
        <v>321</v>
      </c>
      <c r="D233" s="121" t="s">
        <v>22</v>
      </c>
      <c r="E233" s="121">
        <v>2</v>
      </c>
      <c r="F233" s="9">
        <v>10</v>
      </c>
      <c r="G233" s="21">
        <v>20</v>
      </c>
      <c r="H233" s="21">
        <v>14</v>
      </c>
      <c r="I233" s="21">
        <v>18</v>
      </c>
      <c r="J233" s="38">
        <f t="shared" si="45"/>
        <v>62</v>
      </c>
      <c r="K233" s="10">
        <v>4354</v>
      </c>
      <c r="L233" s="10">
        <v>4354</v>
      </c>
      <c r="M233" s="198">
        <f t="shared" si="41"/>
        <v>130620</v>
      </c>
      <c r="N233" s="188">
        <f t="shared" si="42"/>
        <v>269948</v>
      </c>
      <c r="O233" s="108">
        <f t="shared" si="43"/>
        <v>130620</v>
      </c>
      <c r="P233" s="10">
        <f t="shared" si="44"/>
        <v>269948</v>
      </c>
      <c r="Q233" s="7"/>
    </row>
    <row r="234" spans="1:17" ht="12.75">
      <c r="A234" s="6" t="s">
        <v>49</v>
      </c>
      <c r="B234" s="7" t="s">
        <v>49</v>
      </c>
      <c r="C234" s="7" t="s">
        <v>50</v>
      </c>
      <c r="D234" s="8" t="s">
        <v>21</v>
      </c>
      <c r="E234" s="8">
        <v>3</v>
      </c>
      <c r="F234" s="9">
        <v>8</v>
      </c>
      <c r="G234" s="21">
        <v>29</v>
      </c>
      <c r="H234" s="21">
        <v>7</v>
      </c>
      <c r="I234" s="165">
        <v>0</v>
      </c>
      <c r="J234" s="38">
        <f t="shared" si="45"/>
        <v>44</v>
      </c>
      <c r="K234" s="10">
        <v>2741.93</v>
      </c>
      <c r="L234" s="10">
        <v>2741.93</v>
      </c>
      <c r="M234" s="198">
        <f t="shared" si="41"/>
        <v>101451.40999999999</v>
      </c>
      <c r="N234" s="188">
        <f t="shared" si="42"/>
        <v>120644.91999999998</v>
      </c>
      <c r="O234" s="108">
        <f t="shared" si="43"/>
        <v>101451.40999999999</v>
      </c>
      <c r="P234" s="10">
        <f t="shared" si="44"/>
        <v>120644.91999999998</v>
      </c>
      <c r="Q234" s="7"/>
    </row>
    <row r="235" spans="1:17" ht="10.5">
      <c r="A235" s="6" t="s">
        <v>49</v>
      </c>
      <c r="B235" s="7" t="s">
        <v>49</v>
      </c>
      <c r="C235" s="7" t="s">
        <v>324</v>
      </c>
      <c r="D235" s="8" t="s">
        <v>22</v>
      </c>
      <c r="E235" s="8">
        <v>2</v>
      </c>
      <c r="F235" s="9">
        <v>-2</v>
      </c>
      <c r="G235" s="21">
        <v>13</v>
      </c>
      <c r="H235" s="21">
        <v>16</v>
      </c>
      <c r="I235" s="21">
        <v>0</v>
      </c>
      <c r="J235" s="38">
        <f t="shared" si="45"/>
        <v>27</v>
      </c>
      <c r="K235" s="10">
        <v>4839</v>
      </c>
      <c r="L235" s="10">
        <v>4839</v>
      </c>
      <c r="M235" s="198">
        <f t="shared" si="41"/>
        <v>53229</v>
      </c>
      <c r="N235" s="188">
        <f t="shared" si="42"/>
        <v>130653</v>
      </c>
      <c r="O235" s="108">
        <f t="shared" si="43"/>
        <v>48576</v>
      </c>
      <c r="P235" s="10">
        <f t="shared" si="44"/>
        <v>119232</v>
      </c>
      <c r="Q235" s="23"/>
    </row>
    <row r="236" spans="1:17" ht="12.75">
      <c r="A236" s="6" t="s">
        <v>49</v>
      </c>
      <c r="B236" s="7" t="s">
        <v>49</v>
      </c>
      <c r="C236" s="120" t="s">
        <v>320</v>
      </c>
      <c r="D236" s="121" t="s">
        <v>21</v>
      </c>
      <c r="E236" s="121">
        <v>1</v>
      </c>
      <c r="F236" s="9">
        <v>14</v>
      </c>
      <c r="G236" s="21">
        <v>7</v>
      </c>
      <c r="H236" s="21">
        <v>4</v>
      </c>
      <c r="I236" s="165">
        <v>0</v>
      </c>
      <c r="J236" s="38">
        <f t="shared" si="45"/>
        <v>25</v>
      </c>
      <c r="K236" s="10">
        <v>4354</v>
      </c>
      <c r="L236" s="10">
        <v>4354</v>
      </c>
      <c r="M236" s="198">
        <f t="shared" si="41"/>
        <v>91434</v>
      </c>
      <c r="N236" s="188">
        <f t="shared" si="42"/>
        <v>108850</v>
      </c>
      <c r="O236" s="108">
        <f t="shared" si="43"/>
        <v>91434</v>
      </c>
      <c r="P236" s="10">
        <f t="shared" si="44"/>
        <v>108850</v>
      </c>
      <c r="Q236" s="7"/>
    </row>
    <row r="237" spans="1:17" ht="10.5">
      <c r="A237" s="6" t="s">
        <v>49</v>
      </c>
      <c r="B237" s="7" t="s">
        <v>49</v>
      </c>
      <c r="C237" s="120" t="s">
        <v>413</v>
      </c>
      <c r="D237" s="121" t="s">
        <v>159</v>
      </c>
      <c r="E237" s="121">
        <v>2</v>
      </c>
      <c r="G237" s="21"/>
      <c r="H237" s="21"/>
      <c r="I237" s="21">
        <v>11</v>
      </c>
      <c r="J237" s="38">
        <f>F237+G237+H237+I237</f>
        <v>11</v>
      </c>
      <c r="K237" s="10">
        <v>5136</v>
      </c>
      <c r="L237" s="10">
        <v>5136</v>
      </c>
      <c r="M237" s="198">
        <f t="shared" si="41"/>
        <v>0</v>
      </c>
      <c r="N237" s="188">
        <f t="shared" si="42"/>
        <v>56496</v>
      </c>
      <c r="O237" s="108">
        <f t="shared" si="43"/>
        <v>0</v>
      </c>
      <c r="P237" s="10">
        <f t="shared" si="44"/>
        <v>48576</v>
      </c>
      <c r="Q237" s="7"/>
    </row>
    <row r="238" spans="1:17" ht="13.5" thickBot="1">
      <c r="A238" s="6" t="s">
        <v>49</v>
      </c>
      <c r="B238" s="7" t="s">
        <v>49</v>
      </c>
      <c r="C238" s="7" t="s">
        <v>51</v>
      </c>
      <c r="D238" s="8" t="s">
        <v>52</v>
      </c>
      <c r="E238" s="8">
        <v>3</v>
      </c>
      <c r="F238" s="9">
        <v>4</v>
      </c>
      <c r="G238" s="21">
        <v>1</v>
      </c>
      <c r="H238" s="21">
        <v>0</v>
      </c>
      <c r="I238" s="165">
        <v>4</v>
      </c>
      <c r="J238" s="38">
        <f>F238+G238+H238+I238</f>
        <v>9</v>
      </c>
      <c r="K238" s="10">
        <v>2790</v>
      </c>
      <c r="L238" s="10">
        <v>2790</v>
      </c>
      <c r="M238" s="198">
        <f t="shared" si="41"/>
        <v>13950</v>
      </c>
      <c r="N238" s="188">
        <f t="shared" si="42"/>
        <v>25110</v>
      </c>
      <c r="O238" s="108">
        <f t="shared" si="43"/>
        <v>13950</v>
      </c>
      <c r="P238" s="10">
        <f t="shared" si="44"/>
        <v>25110</v>
      </c>
      <c r="Q238" s="7"/>
    </row>
    <row r="239" spans="1:17" ht="10.5">
      <c r="A239" s="12" t="s">
        <v>49</v>
      </c>
      <c r="B239" s="13"/>
      <c r="C239" s="13" t="s">
        <v>53</v>
      </c>
      <c r="D239" s="14"/>
      <c r="E239" s="14"/>
      <c r="F239" s="15">
        <f>SUM(F214:F238)</f>
        <v>4560</v>
      </c>
      <c r="G239" s="15">
        <f>SUM(G214:G238)</f>
        <v>4986</v>
      </c>
      <c r="H239" s="15">
        <f>SUM(H214:H238)</f>
        <v>3681</v>
      </c>
      <c r="I239" s="15">
        <f>SUM(I214:I238)</f>
        <v>3607</v>
      </c>
      <c r="J239" s="39">
        <f>SUM(J214:J238)</f>
        <v>16834</v>
      </c>
      <c r="K239" s="84"/>
      <c r="L239" s="84"/>
      <c r="M239" s="189">
        <f>SUM(M214:M238)</f>
        <v>46557062.38999999</v>
      </c>
      <c r="N239" s="191">
        <f>SUM(N214:N238)</f>
        <v>82158603.52</v>
      </c>
      <c r="O239" s="123">
        <f>SUM(O214:O238)</f>
        <v>41679297.41</v>
      </c>
      <c r="P239" s="16">
        <f>SUM(P214:P238)</f>
        <v>73624224.92</v>
      </c>
      <c r="Q239" s="7"/>
    </row>
    <row r="240" spans="1:17" ht="10.5">
      <c r="A240" s="22" t="s">
        <v>49</v>
      </c>
      <c r="B240" s="23"/>
      <c r="C240" s="23" t="s">
        <v>24</v>
      </c>
      <c r="D240" s="24"/>
      <c r="E240" s="24"/>
      <c r="F240" s="42">
        <f>F239/F339</f>
        <v>0.2841298523272478</v>
      </c>
      <c r="G240" s="44">
        <f>G239/G339</f>
        <v>0.3114303560274828</v>
      </c>
      <c r="H240" s="44">
        <f>H239/H339</f>
        <v>0.2851719863650449</v>
      </c>
      <c r="I240" s="44">
        <f>I239/I339</f>
        <v>0.2310550253026712</v>
      </c>
      <c r="J240" s="43">
        <f>J239/J339</f>
        <v>0.27788966291392914</v>
      </c>
      <c r="K240" s="19"/>
      <c r="L240" s="19"/>
      <c r="M240" s="198">
        <f>M239/M339</f>
        <v>0.3126299753082978</v>
      </c>
      <c r="N240" s="202">
        <f>N239/N339</f>
        <v>0.28945258646794364</v>
      </c>
      <c r="Q240" s="7"/>
    </row>
    <row r="241" spans="1:17" ht="10.5">
      <c r="A241" s="6" t="s">
        <v>49</v>
      </c>
      <c r="C241" s="7" t="s">
        <v>25</v>
      </c>
      <c r="G241" s="26">
        <f>F239+G239</f>
        <v>9546</v>
      </c>
      <c r="H241" s="26">
        <f>F239+G239+H239</f>
        <v>13227</v>
      </c>
      <c r="I241" s="26">
        <f>F239+G239+H239+I239</f>
        <v>16834</v>
      </c>
      <c r="K241" s="19"/>
      <c r="L241" s="19"/>
      <c r="Q241" s="7"/>
    </row>
    <row r="242" spans="6:17" ht="10.5">
      <c r="F242" s="17"/>
      <c r="K242" s="19"/>
      <c r="L242" s="19"/>
      <c r="Q242" s="7"/>
    </row>
    <row r="243" spans="1:17" ht="10.5">
      <c r="A243" s="7" t="s">
        <v>54</v>
      </c>
      <c r="B243" s="7" t="s">
        <v>54</v>
      </c>
      <c r="C243" s="7" t="s">
        <v>155</v>
      </c>
      <c r="D243" s="8" t="s">
        <v>21</v>
      </c>
      <c r="E243" s="8">
        <v>1</v>
      </c>
      <c r="F243" s="9">
        <v>191</v>
      </c>
      <c r="G243" s="9">
        <v>97</v>
      </c>
      <c r="H243" s="26">
        <v>112</v>
      </c>
      <c r="I243" s="21">
        <v>112</v>
      </c>
      <c r="J243" s="38">
        <f>F243+G243+H243+I243</f>
        <v>512</v>
      </c>
      <c r="K243" s="10">
        <v>4416</v>
      </c>
      <c r="L243" s="10">
        <v>4416</v>
      </c>
      <c r="M243" s="198">
        <f aca="true" t="shared" si="46" ref="M243:M251">$K243*($F243+$G243)</f>
        <v>1271808</v>
      </c>
      <c r="N243" s="188">
        <f aca="true" t="shared" si="47" ref="N243:N282">M243+(H243+I243)*L243</f>
        <v>2260992</v>
      </c>
      <c r="O243" s="108">
        <f aca="true" t="shared" si="48" ref="O243:O282">IF(K243&gt;prisgrense,(F243+G243)*prisgrense,(F243+G243)*K243)</f>
        <v>1271808</v>
      </c>
      <c r="P243" s="10">
        <f aca="true" t="shared" si="49" ref="P243:P282">O243+IF(L243&gt;prisgrense,(H243+I243)*prisgrense,(H243+I243)*L243)</f>
        <v>2260992</v>
      </c>
      <c r="Q243" s="7"/>
    </row>
    <row r="244" spans="1:17" ht="10.5">
      <c r="A244" s="7" t="s">
        <v>54</v>
      </c>
      <c r="B244" s="7" t="s">
        <v>54</v>
      </c>
      <c r="C244" s="7" t="s">
        <v>156</v>
      </c>
      <c r="D244" s="8" t="s">
        <v>21</v>
      </c>
      <c r="E244" s="8">
        <v>1</v>
      </c>
      <c r="F244" s="9">
        <v>90</v>
      </c>
      <c r="G244" s="9">
        <v>97</v>
      </c>
      <c r="H244" s="26">
        <v>146</v>
      </c>
      <c r="I244" s="21">
        <v>158</v>
      </c>
      <c r="J244" s="38">
        <f aca="true" t="shared" si="50" ref="J244:J282">F244+G244+H244+I244</f>
        <v>491</v>
      </c>
      <c r="K244" s="10">
        <v>4416</v>
      </c>
      <c r="L244" s="10">
        <v>4416</v>
      </c>
      <c r="M244" s="198">
        <f t="shared" si="46"/>
        <v>825792</v>
      </c>
      <c r="N244" s="188">
        <f t="shared" si="47"/>
        <v>2168256</v>
      </c>
      <c r="O244" s="108">
        <f t="shared" si="48"/>
        <v>825792</v>
      </c>
      <c r="P244" s="10">
        <f t="shared" si="49"/>
        <v>2168256</v>
      </c>
      <c r="Q244" s="7"/>
    </row>
    <row r="245" spans="1:17" ht="10.5">
      <c r="A245" s="7" t="s">
        <v>54</v>
      </c>
      <c r="B245" s="7" t="s">
        <v>54</v>
      </c>
      <c r="C245" s="7" t="s">
        <v>360</v>
      </c>
      <c r="D245" s="8" t="s">
        <v>21</v>
      </c>
      <c r="E245" s="8">
        <v>3</v>
      </c>
      <c r="G245" s="9"/>
      <c r="H245" s="26">
        <v>139</v>
      </c>
      <c r="I245" s="21">
        <v>213</v>
      </c>
      <c r="J245" s="38">
        <f t="shared" si="50"/>
        <v>352</v>
      </c>
      <c r="K245" s="10">
        <v>5136</v>
      </c>
      <c r="L245" s="10">
        <v>5136</v>
      </c>
      <c r="M245" s="198">
        <f t="shared" si="46"/>
        <v>0</v>
      </c>
      <c r="N245" s="188">
        <f t="shared" si="47"/>
        <v>1807872</v>
      </c>
      <c r="O245" s="108">
        <f t="shared" si="48"/>
        <v>0</v>
      </c>
      <c r="P245" s="10">
        <f t="shared" si="49"/>
        <v>1554432</v>
      </c>
      <c r="Q245" s="9"/>
    </row>
    <row r="246" spans="1:17" ht="10.5">
      <c r="A246" s="7" t="s">
        <v>54</v>
      </c>
      <c r="B246" s="7" t="s">
        <v>54</v>
      </c>
      <c r="C246" s="7" t="s">
        <v>361</v>
      </c>
      <c r="D246" s="8" t="s">
        <v>22</v>
      </c>
      <c r="E246" s="8">
        <v>3</v>
      </c>
      <c r="G246" s="9"/>
      <c r="H246" s="26">
        <v>77</v>
      </c>
      <c r="I246" s="21">
        <v>226</v>
      </c>
      <c r="J246" s="38">
        <f>F246+G246+H246+I246</f>
        <v>303</v>
      </c>
      <c r="K246" s="10">
        <v>5536</v>
      </c>
      <c r="L246" s="10">
        <v>5536</v>
      </c>
      <c r="M246" s="198">
        <f t="shared" si="46"/>
        <v>0</v>
      </c>
      <c r="N246" s="188">
        <f t="shared" si="47"/>
        <v>1677408</v>
      </c>
      <c r="O246" s="108">
        <f t="shared" si="48"/>
        <v>0</v>
      </c>
      <c r="P246" s="10">
        <f t="shared" si="49"/>
        <v>1338048</v>
      </c>
      <c r="Q246" s="9"/>
    </row>
    <row r="247" spans="1:17" ht="10.5">
      <c r="A247" s="7" t="s">
        <v>54</v>
      </c>
      <c r="B247" s="7" t="s">
        <v>54</v>
      </c>
      <c r="C247" s="7" t="s">
        <v>276</v>
      </c>
      <c r="D247" s="8" t="s">
        <v>22</v>
      </c>
      <c r="E247" s="8">
        <v>2</v>
      </c>
      <c r="F247" s="9">
        <v>47</v>
      </c>
      <c r="G247" s="9">
        <v>78</v>
      </c>
      <c r="H247" s="26">
        <v>51</v>
      </c>
      <c r="I247" s="9">
        <v>92</v>
      </c>
      <c r="J247" s="38">
        <f>F247+G247+H247+I247</f>
        <v>268</v>
      </c>
      <c r="K247" s="10">
        <v>4416</v>
      </c>
      <c r="L247" s="10">
        <v>4416</v>
      </c>
      <c r="M247" s="198">
        <f t="shared" si="46"/>
        <v>552000</v>
      </c>
      <c r="N247" s="188">
        <f t="shared" si="47"/>
        <v>1183488</v>
      </c>
      <c r="O247" s="108">
        <f t="shared" si="48"/>
        <v>552000</v>
      </c>
      <c r="P247" s="10">
        <f t="shared" si="49"/>
        <v>1183488</v>
      </c>
      <c r="Q247" s="7"/>
    </row>
    <row r="248" spans="1:17" ht="10.5">
      <c r="A248" s="6" t="s">
        <v>54</v>
      </c>
      <c r="B248" s="7" t="s">
        <v>54</v>
      </c>
      <c r="C248" s="7" t="s">
        <v>157</v>
      </c>
      <c r="D248" s="8" t="s">
        <v>21</v>
      </c>
      <c r="E248" s="8">
        <v>1</v>
      </c>
      <c r="F248" s="9">
        <v>75</v>
      </c>
      <c r="G248" s="9">
        <v>45</v>
      </c>
      <c r="H248" s="26">
        <v>62</v>
      </c>
      <c r="I248" s="21">
        <v>67</v>
      </c>
      <c r="J248" s="38">
        <f t="shared" si="50"/>
        <v>249</v>
      </c>
      <c r="K248" s="10">
        <v>4416</v>
      </c>
      <c r="L248" s="10">
        <v>4416</v>
      </c>
      <c r="M248" s="198">
        <f t="shared" si="46"/>
        <v>529920</v>
      </c>
      <c r="N248" s="188">
        <f t="shared" si="47"/>
        <v>1099584</v>
      </c>
      <c r="O248" s="108">
        <f t="shared" si="48"/>
        <v>529920</v>
      </c>
      <c r="P248" s="10">
        <f t="shared" si="49"/>
        <v>1099584</v>
      </c>
      <c r="Q248" s="7"/>
    </row>
    <row r="249" spans="1:17" ht="10.5">
      <c r="A249" s="6" t="s">
        <v>54</v>
      </c>
      <c r="B249" s="7" t="s">
        <v>54</v>
      </c>
      <c r="C249" s="7" t="s">
        <v>356</v>
      </c>
      <c r="D249" s="8" t="s">
        <v>21</v>
      </c>
      <c r="E249" s="8">
        <v>3</v>
      </c>
      <c r="G249" s="9"/>
      <c r="H249" s="26">
        <v>61</v>
      </c>
      <c r="I249" s="21">
        <v>186</v>
      </c>
      <c r="J249" s="38">
        <f>F249+G249+H249+I249</f>
        <v>247</v>
      </c>
      <c r="K249" s="9">
        <v>4416</v>
      </c>
      <c r="L249" s="9">
        <v>4416</v>
      </c>
      <c r="M249" s="198">
        <f t="shared" si="46"/>
        <v>0</v>
      </c>
      <c r="N249" s="188">
        <f t="shared" si="47"/>
        <v>1090752</v>
      </c>
      <c r="O249" s="108">
        <f t="shared" si="48"/>
        <v>0</v>
      </c>
      <c r="P249" s="10">
        <f t="shared" si="49"/>
        <v>1090752</v>
      </c>
      <c r="Q249" s="7"/>
    </row>
    <row r="250" spans="1:17" ht="10.5">
      <c r="A250" s="7" t="s">
        <v>54</v>
      </c>
      <c r="B250" s="7" t="s">
        <v>54</v>
      </c>
      <c r="C250" s="7" t="s">
        <v>268</v>
      </c>
      <c r="D250" s="8" t="s">
        <v>21</v>
      </c>
      <c r="E250" s="8">
        <v>1</v>
      </c>
      <c r="F250" s="9">
        <v>45</v>
      </c>
      <c r="G250" s="9">
        <v>86</v>
      </c>
      <c r="H250" s="26">
        <v>75</v>
      </c>
      <c r="I250" s="21">
        <v>29</v>
      </c>
      <c r="J250" s="38">
        <f>F250+G250+H250+I250</f>
        <v>235</v>
      </c>
      <c r="K250" s="10">
        <v>4416</v>
      </c>
      <c r="L250" s="10">
        <v>4416</v>
      </c>
      <c r="M250" s="198">
        <f t="shared" si="46"/>
        <v>578496</v>
      </c>
      <c r="N250" s="188">
        <f t="shared" si="47"/>
        <v>1037760</v>
      </c>
      <c r="O250" s="108">
        <f t="shared" si="48"/>
        <v>578496</v>
      </c>
      <c r="P250" s="10">
        <f t="shared" si="49"/>
        <v>1037760</v>
      </c>
      <c r="Q250" s="9"/>
    </row>
    <row r="251" spans="1:17" ht="10.5">
      <c r="A251" s="7" t="s">
        <v>54</v>
      </c>
      <c r="B251" s="7" t="s">
        <v>54</v>
      </c>
      <c r="C251" s="7" t="s">
        <v>362</v>
      </c>
      <c r="D251" s="8" t="s">
        <v>21</v>
      </c>
      <c r="E251" s="8">
        <v>3</v>
      </c>
      <c r="G251" s="9"/>
      <c r="H251" s="26">
        <v>95</v>
      </c>
      <c r="I251" s="21">
        <v>126</v>
      </c>
      <c r="J251" s="38">
        <f t="shared" si="50"/>
        <v>221</v>
      </c>
      <c r="K251" s="10">
        <v>5136</v>
      </c>
      <c r="L251" s="10">
        <v>5136</v>
      </c>
      <c r="M251" s="198">
        <f t="shared" si="46"/>
        <v>0</v>
      </c>
      <c r="N251" s="188">
        <f t="shared" si="47"/>
        <v>1135056</v>
      </c>
      <c r="O251" s="108">
        <f t="shared" si="48"/>
        <v>0</v>
      </c>
      <c r="P251" s="10">
        <f t="shared" si="49"/>
        <v>975936</v>
      </c>
      <c r="Q251" s="9"/>
    </row>
    <row r="252" spans="1:17" ht="10.5">
      <c r="A252" s="6" t="s">
        <v>54</v>
      </c>
      <c r="B252" s="7" t="s">
        <v>54</v>
      </c>
      <c r="C252" s="7" t="s">
        <v>270</v>
      </c>
      <c r="D252" s="8" t="s">
        <v>21</v>
      </c>
      <c r="E252" s="8">
        <v>1</v>
      </c>
      <c r="F252" s="9">
        <v>56</v>
      </c>
      <c r="G252" s="9">
        <v>65</v>
      </c>
      <c r="H252" s="26">
        <v>30</v>
      </c>
      <c r="I252" s="21">
        <v>35</v>
      </c>
      <c r="J252" s="38">
        <f t="shared" si="50"/>
        <v>186</v>
      </c>
      <c r="K252" s="10">
        <v>4416</v>
      </c>
      <c r="L252" s="10">
        <v>4416</v>
      </c>
      <c r="M252" s="198">
        <f aca="true" t="shared" si="51" ref="M252:M258">$K252*($F252+$G252)</f>
        <v>534336</v>
      </c>
      <c r="N252" s="188">
        <f t="shared" si="47"/>
        <v>821376</v>
      </c>
      <c r="O252" s="108">
        <f t="shared" si="48"/>
        <v>534336</v>
      </c>
      <c r="P252" s="10">
        <f t="shared" si="49"/>
        <v>821376</v>
      </c>
      <c r="Q252" s="9"/>
    </row>
    <row r="253" spans="1:17" ht="10.5">
      <c r="A253" s="7" t="s">
        <v>54</v>
      </c>
      <c r="B253" s="7" t="s">
        <v>54</v>
      </c>
      <c r="C253" s="7" t="s">
        <v>359</v>
      </c>
      <c r="D253" s="8" t="s">
        <v>21</v>
      </c>
      <c r="E253" s="8">
        <v>3</v>
      </c>
      <c r="G253" s="9"/>
      <c r="H253" s="26">
        <v>74</v>
      </c>
      <c r="I253" s="21">
        <v>97</v>
      </c>
      <c r="J253" s="38">
        <f>F253+G253+H253+I253</f>
        <v>171</v>
      </c>
      <c r="K253" s="10">
        <v>5136</v>
      </c>
      <c r="L253" s="10">
        <v>5136</v>
      </c>
      <c r="M253" s="198">
        <f t="shared" si="51"/>
        <v>0</v>
      </c>
      <c r="N253" s="188">
        <f t="shared" si="47"/>
        <v>878256</v>
      </c>
      <c r="O253" s="108">
        <f t="shared" si="48"/>
        <v>0</v>
      </c>
      <c r="P253" s="10">
        <f t="shared" si="49"/>
        <v>755136</v>
      </c>
      <c r="Q253" s="9"/>
    </row>
    <row r="254" spans="1:17" ht="10.5">
      <c r="A254" s="7" t="s">
        <v>54</v>
      </c>
      <c r="B254" s="7" t="s">
        <v>54</v>
      </c>
      <c r="C254" s="7" t="s">
        <v>273</v>
      </c>
      <c r="D254" s="8" t="s">
        <v>22</v>
      </c>
      <c r="E254" s="8">
        <v>2</v>
      </c>
      <c r="F254" s="9">
        <v>45</v>
      </c>
      <c r="G254" s="9">
        <v>44</v>
      </c>
      <c r="H254" s="26">
        <v>36</v>
      </c>
      <c r="I254" s="21">
        <v>36</v>
      </c>
      <c r="J254" s="38">
        <f t="shared" si="50"/>
        <v>161</v>
      </c>
      <c r="K254" s="10">
        <v>4416</v>
      </c>
      <c r="L254" s="10">
        <v>4416</v>
      </c>
      <c r="M254" s="198">
        <f t="shared" si="51"/>
        <v>393024</v>
      </c>
      <c r="N254" s="188">
        <f t="shared" si="47"/>
        <v>710976</v>
      </c>
      <c r="O254" s="108">
        <f t="shared" si="48"/>
        <v>393024</v>
      </c>
      <c r="P254" s="10">
        <f t="shared" si="49"/>
        <v>710976</v>
      </c>
      <c r="Q254" s="9"/>
    </row>
    <row r="255" spans="1:17" ht="10.5">
      <c r="A255" s="7" t="s">
        <v>54</v>
      </c>
      <c r="B255" s="7" t="s">
        <v>54</v>
      </c>
      <c r="C255" s="7" t="s">
        <v>57</v>
      </c>
      <c r="D255" s="8" t="s">
        <v>22</v>
      </c>
      <c r="E255" s="8">
        <v>2</v>
      </c>
      <c r="F255" s="9">
        <v>80</v>
      </c>
      <c r="G255" s="9">
        <v>57</v>
      </c>
      <c r="H255" s="26">
        <v>16</v>
      </c>
      <c r="I255" s="21">
        <v>-6</v>
      </c>
      <c r="J255" s="38">
        <f t="shared" si="50"/>
        <v>147</v>
      </c>
      <c r="K255" s="10">
        <v>4355</v>
      </c>
      <c r="L255" s="10">
        <v>4355</v>
      </c>
      <c r="M255" s="198">
        <f t="shared" si="51"/>
        <v>596635</v>
      </c>
      <c r="N255" s="188">
        <f t="shared" si="47"/>
        <v>640185</v>
      </c>
      <c r="O255" s="108">
        <f t="shared" si="48"/>
        <v>596635</v>
      </c>
      <c r="P255" s="10">
        <f t="shared" si="49"/>
        <v>640185</v>
      </c>
      <c r="Q255" s="7" t="s">
        <v>357</v>
      </c>
    </row>
    <row r="256" spans="1:17" ht="10.5">
      <c r="A256" s="7" t="s">
        <v>54</v>
      </c>
      <c r="B256" s="7" t="s">
        <v>54</v>
      </c>
      <c r="C256" s="7" t="s">
        <v>56</v>
      </c>
      <c r="D256" s="8" t="s">
        <v>21</v>
      </c>
      <c r="E256" s="8">
        <v>1</v>
      </c>
      <c r="F256" s="9">
        <v>54</v>
      </c>
      <c r="G256" s="9">
        <v>65</v>
      </c>
      <c r="H256" s="26">
        <v>11</v>
      </c>
      <c r="I256" s="21">
        <v>11</v>
      </c>
      <c r="J256" s="38">
        <f t="shared" si="50"/>
        <v>141</v>
      </c>
      <c r="K256" s="10">
        <v>4355</v>
      </c>
      <c r="L256" s="10">
        <v>4355</v>
      </c>
      <c r="M256" s="198">
        <f t="shared" si="51"/>
        <v>518245</v>
      </c>
      <c r="N256" s="188">
        <f t="shared" si="47"/>
        <v>614055</v>
      </c>
      <c r="O256" s="108">
        <f t="shared" si="48"/>
        <v>518245</v>
      </c>
      <c r="P256" s="10">
        <f t="shared" si="49"/>
        <v>614055</v>
      </c>
      <c r="Q256" s="7" t="s">
        <v>357</v>
      </c>
    </row>
    <row r="257" spans="1:17" ht="10.5">
      <c r="A257" s="7" t="s">
        <v>54</v>
      </c>
      <c r="B257" s="7" t="s">
        <v>54</v>
      </c>
      <c r="C257" s="7" t="s">
        <v>158</v>
      </c>
      <c r="D257" s="8" t="s">
        <v>159</v>
      </c>
      <c r="E257" s="8">
        <v>2</v>
      </c>
      <c r="F257" s="9">
        <v>28</v>
      </c>
      <c r="G257" s="9">
        <v>19</v>
      </c>
      <c r="H257" s="26">
        <v>54</v>
      </c>
      <c r="I257" s="21">
        <v>32</v>
      </c>
      <c r="J257" s="38">
        <f>F257+G257+H257+I257</f>
        <v>133</v>
      </c>
      <c r="K257" s="10">
        <v>4416</v>
      </c>
      <c r="L257" s="10">
        <v>4416</v>
      </c>
      <c r="M257" s="198">
        <f t="shared" si="51"/>
        <v>207552</v>
      </c>
      <c r="N257" s="188">
        <f t="shared" si="47"/>
        <v>587328</v>
      </c>
      <c r="O257" s="108">
        <f t="shared" si="48"/>
        <v>207552</v>
      </c>
      <c r="P257" s="10">
        <f t="shared" si="49"/>
        <v>587328</v>
      </c>
      <c r="Q257" s="7"/>
    </row>
    <row r="258" spans="1:17" ht="10.5">
      <c r="A258" s="7" t="s">
        <v>54</v>
      </c>
      <c r="B258" s="7" t="s">
        <v>54</v>
      </c>
      <c r="C258" s="7" t="s">
        <v>160</v>
      </c>
      <c r="D258" s="8" t="s">
        <v>22</v>
      </c>
      <c r="E258" s="8">
        <v>2</v>
      </c>
      <c r="F258" s="9">
        <v>43</v>
      </c>
      <c r="G258" s="9">
        <v>48</v>
      </c>
      <c r="H258" s="26">
        <v>17</v>
      </c>
      <c r="I258" s="21">
        <v>23</v>
      </c>
      <c r="J258" s="38">
        <f t="shared" si="50"/>
        <v>131</v>
      </c>
      <c r="K258" s="10">
        <v>4416</v>
      </c>
      <c r="L258" s="10">
        <v>4416</v>
      </c>
      <c r="M258" s="198">
        <f t="shared" si="51"/>
        <v>401856</v>
      </c>
      <c r="N258" s="188">
        <f t="shared" si="47"/>
        <v>578496</v>
      </c>
      <c r="O258" s="108">
        <f t="shared" si="48"/>
        <v>401856</v>
      </c>
      <c r="P258" s="10">
        <f t="shared" si="49"/>
        <v>578496</v>
      </c>
      <c r="Q258" s="7"/>
    </row>
    <row r="259" spans="1:17" ht="10.5">
      <c r="A259" s="7" t="s">
        <v>54</v>
      </c>
      <c r="B259" s="7" t="s">
        <v>54</v>
      </c>
      <c r="C259" s="7" t="s">
        <v>96</v>
      </c>
      <c r="D259" s="8" t="s">
        <v>21</v>
      </c>
      <c r="E259" s="8">
        <v>1</v>
      </c>
      <c r="F259" s="9">
        <v>61</v>
      </c>
      <c r="G259" s="9">
        <v>60</v>
      </c>
      <c r="H259" s="26">
        <v>1</v>
      </c>
      <c r="I259" s="21">
        <v>1</v>
      </c>
      <c r="J259" s="38">
        <f t="shared" si="50"/>
        <v>123</v>
      </c>
      <c r="K259" s="10">
        <v>4355</v>
      </c>
      <c r="L259" s="10">
        <v>4355</v>
      </c>
      <c r="M259" s="198">
        <f aca="true" t="shared" si="52" ref="M259:M282">$K259*($F259+$G259)</f>
        <v>526955</v>
      </c>
      <c r="N259" s="188">
        <f t="shared" si="47"/>
        <v>535665</v>
      </c>
      <c r="O259" s="108">
        <f t="shared" si="48"/>
        <v>526955</v>
      </c>
      <c r="P259" s="10">
        <f t="shared" si="49"/>
        <v>535665</v>
      </c>
      <c r="Q259" s="7" t="s">
        <v>357</v>
      </c>
    </row>
    <row r="260" spans="1:17" ht="10.5">
      <c r="A260" s="7" t="s">
        <v>54</v>
      </c>
      <c r="B260" s="7" t="s">
        <v>54</v>
      </c>
      <c r="C260" s="7" t="s">
        <v>358</v>
      </c>
      <c r="D260" s="8" t="s">
        <v>159</v>
      </c>
      <c r="E260" s="8">
        <v>3</v>
      </c>
      <c r="G260" s="9"/>
      <c r="H260" s="26">
        <v>44</v>
      </c>
      <c r="I260" s="21">
        <v>65</v>
      </c>
      <c r="J260" s="38">
        <f t="shared" si="50"/>
        <v>109</v>
      </c>
      <c r="K260" s="10">
        <v>5536</v>
      </c>
      <c r="L260" s="10">
        <v>5536</v>
      </c>
      <c r="M260" s="198">
        <f t="shared" si="52"/>
        <v>0</v>
      </c>
      <c r="N260" s="188">
        <f t="shared" si="47"/>
        <v>603424</v>
      </c>
      <c r="O260" s="108">
        <f t="shared" si="48"/>
        <v>0</v>
      </c>
      <c r="P260" s="10">
        <f t="shared" si="49"/>
        <v>481344</v>
      </c>
      <c r="Q260" s="9"/>
    </row>
    <row r="261" spans="1:17" ht="10.5">
      <c r="A261" s="7" t="s">
        <v>54</v>
      </c>
      <c r="B261" s="7" t="s">
        <v>54</v>
      </c>
      <c r="C261" s="7" t="s">
        <v>271</v>
      </c>
      <c r="D261" s="8" t="s">
        <v>21</v>
      </c>
      <c r="E261" s="8">
        <v>1</v>
      </c>
      <c r="F261" s="9">
        <v>38</v>
      </c>
      <c r="G261" s="9">
        <v>30</v>
      </c>
      <c r="H261" s="26">
        <v>18</v>
      </c>
      <c r="I261" s="21">
        <v>19</v>
      </c>
      <c r="J261" s="38">
        <f>F261+G261+H261+I261</f>
        <v>105</v>
      </c>
      <c r="K261" s="10">
        <v>4416</v>
      </c>
      <c r="L261" s="10">
        <v>4416</v>
      </c>
      <c r="M261" s="198">
        <f t="shared" si="52"/>
        <v>300288</v>
      </c>
      <c r="N261" s="188">
        <f t="shared" si="47"/>
        <v>463680</v>
      </c>
      <c r="O261" s="108">
        <f t="shared" si="48"/>
        <v>300288</v>
      </c>
      <c r="P261" s="10">
        <f t="shared" si="49"/>
        <v>463680</v>
      </c>
      <c r="Q261" s="9"/>
    </row>
    <row r="262" spans="1:17" ht="10.5">
      <c r="A262" s="7" t="s">
        <v>54</v>
      </c>
      <c r="B262" s="7" t="s">
        <v>54</v>
      </c>
      <c r="C262" s="7" t="s">
        <v>274</v>
      </c>
      <c r="D262" s="8" t="s">
        <v>22</v>
      </c>
      <c r="E262" s="8">
        <v>2</v>
      </c>
      <c r="F262" s="9">
        <v>27</v>
      </c>
      <c r="G262" s="9">
        <v>28</v>
      </c>
      <c r="H262" s="26">
        <v>29</v>
      </c>
      <c r="I262" s="21">
        <v>15</v>
      </c>
      <c r="J262" s="38">
        <f t="shared" si="50"/>
        <v>99</v>
      </c>
      <c r="K262" s="10">
        <v>4416</v>
      </c>
      <c r="L262" s="10">
        <v>4416</v>
      </c>
      <c r="M262" s="198">
        <f t="shared" si="52"/>
        <v>242880</v>
      </c>
      <c r="N262" s="188">
        <f t="shared" si="47"/>
        <v>437184</v>
      </c>
      <c r="O262" s="108">
        <f t="shared" si="48"/>
        <v>242880</v>
      </c>
      <c r="P262" s="10">
        <f t="shared" si="49"/>
        <v>437184</v>
      </c>
      <c r="Q262" s="9"/>
    </row>
    <row r="263" spans="1:17" ht="10.5">
      <c r="A263" s="7" t="s">
        <v>54</v>
      </c>
      <c r="B263" s="7" t="s">
        <v>54</v>
      </c>
      <c r="C263" s="7" t="s">
        <v>97</v>
      </c>
      <c r="D263" s="8" t="s">
        <v>21</v>
      </c>
      <c r="E263" s="8">
        <v>1</v>
      </c>
      <c r="F263" s="9">
        <v>45</v>
      </c>
      <c r="G263" s="9">
        <v>43</v>
      </c>
      <c r="H263" s="26">
        <v>2</v>
      </c>
      <c r="I263" s="21">
        <v>8</v>
      </c>
      <c r="J263" s="38">
        <f t="shared" si="50"/>
        <v>98</v>
      </c>
      <c r="K263" s="10">
        <v>4355</v>
      </c>
      <c r="L263" s="10">
        <v>4355</v>
      </c>
      <c r="M263" s="198">
        <f t="shared" si="52"/>
        <v>383240</v>
      </c>
      <c r="N263" s="188">
        <f t="shared" si="47"/>
        <v>426790</v>
      </c>
      <c r="O263" s="108">
        <f t="shared" si="48"/>
        <v>383240</v>
      </c>
      <c r="P263" s="10">
        <f t="shared" si="49"/>
        <v>426790</v>
      </c>
      <c r="Q263" s="7" t="s">
        <v>357</v>
      </c>
    </row>
    <row r="264" spans="1:17" ht="10.5">
      <c r="A264" s="7" t="s">
        <v>54</v>
      </c>
      <c r="B264" s="7" t="s">
        <v>54</v>
      </c>
      <c r="C264" s="7" t="s">
        <v>55</v>
      </c>
      <c r="D264" s="8" t="s">
        <v>22</v>
      </c>
      <c r="E264" s="8">
        <v>2</v>
      </c>
      <c r="F264" s="9">
        <v>48</v>
      </c>
      <c r="G264" s="9">
        <v>44</v>
      </c>
      <c r="H264" s="26">
        <v>-5</v>
      </c>
      <c r="I264" s="21">
        <v>2</v>
      </c>
      <c r="J264" s="38">
        <f t="shared" si="50"/>
        <v>89</v>
      </c>
      <c r="K264" s="10">
        <v>4355</v>
      </c>
      <c r="L264" s="10">
        <v>4355</v>
      </c>
      <c r="M264" s="198">
        <f t="shared" si="52"/>
        <v>400660</v>
      </c>
      <c r="N264" s="188">
        <f t="shared" si="47"/>
        <v>387595</v>
      </c>
      <c r="O264" s="108">
        <f t="shared" si="48"/>
        <v>400660</v>
      </c>
      <c r="P264" s="10">
        <f t="shared" si="49"/>
        <v>387595</v>
      </c>
      <c r="Q264" s="7" t="s">
        <v>357</v>
      </c>
    </row>
    <row r="265" spans="1:17" ht="10.5">
      <c r="A265" s="7" t="s">
        <v>54</v>
      </c>
      <c r="B265" s="7" t="s">
        <v>54</v>
      </c>
      <c r="C265" s="7" t="s">
        <v>161</v>
      </c>
      <c r="D265" s="8" t="s">
        <v>159</v>
      </c>
      <c r="E265" s="8">
        <v>2</v>
      </c>
      <c r="F265" s="9">
        <v>38</v>
      </c>
      <c r="G265" s="9">
        <v>26</v>
      </c>
      <c r="H265" s="26">
        <v>7</v>
      </c>
      <c r="I265" s="21">
        <v>12</v>
      </c>
      <c r="J265" s="38">
        <f t="shared" si="50"/>
        <v>83</v>
      </c>
      <c r="K265" s="10">
        <v>4416</v>
      </c>
      <c r="L265" s="10">
        <v>4416</v>
      </c>
      <c r="M265" s="198">
        <f t="shared" si="52"/>
        <v>282624</v>
      </c>
      <c r="N265" s="188">
        <f t="shared" si="47"/>
        <v>366528</v>
      </c>
      <c r="O265" s="108">
        <f t="shared" si="48"/>
        <v>282624</v>
      </c>
      <c r="P265" s="10">
        <f t="shared" si="49"/>
        <v>366528</v>
      </c>
      <c r="Q265" s="7"/>
    </row>
    <row r="266" spans="1:17" ht="10.5">
      <c r="A266" s="7" t="s">
        <v>54</v>
      </c>
      <c r="B266" s="7" t="s">
        <v>54</v>
      </c>
      <c r="C266" s="7" t="s">
        <v>125</v>
      </c>
      <c r="D266" s="8" t="s">
        <v>22</v>
      </c>
      <c r="E266" s="8">
        <v>2</v>
      </c>
      <c r="F266" s="9">
        <v>28</v>
      </c>
      <c r="G266" s="9">
        <v>31</v>
      </c>
      <c r="H266" s="26">
        <v>0</v>
      </c>
      <c r="I266" s="21">
        <v>0</v>
      </c>
      <c r="J266" s="38">
        <f>F266+G266+H266+I266</f>
        <v>59</v>
      </c>
      <c r="K266" s="10">
        <v>4355</v>
      </c>
      <c r="L266" s="10">
        <v>4355</v>
      </c>
      <c r="M266" s="198">
        <f t="shared" si="52"/>
        <v>256945</v>
      </c>
      <c r="N266" s="188">
        <f t="shared" si="47"/>
        <v>256945</v>
      </c>
      <c r="O266" s="108">
        <f t="shared" si="48"/>
        <v>256945</v>
      </c>
      <c r="P266" s="10">
        <f t="shared" si="49"/>
        <v>256945</v>
      </c>
      <c r="Q266" s="7" t="s">
        <v>357</v>
      </c>
    </row>
    <row r="267" spans="1:17" ht="10.5">
      <c r="A267" s="7" t="s">
        <v>54</v>
      </c>
      <c r="B267" s="7" t="s">
        <v>54</v>
      </c>
      <c r="C267" s="7" t="s">
        <v>127</v>
      </c>
      <c r="D267" s="8" t="s">
        <v>21</v>
      </c>
      <c r="E267" s="8">
        <v>3</v>
      </c>
      <c r="F267" s="9">
        <v>19</v>
      </c>
      <c r="G267" s="9">
        <v>17</v>
      </c>
      <c r="H267" s="26">
        <v>6</v>
      </c>
      <c r="I267" s="21">
        <v>13</v>
      </c>
      <c r="J267" s="38">
        <f t="shared" si="50"/>
        <v>55</v>
      </c>
      <c r="K267" s="10">
        <v>2500</v>
      </c>
      <c r="L267" s="10">
        <v>2500</v>
      </c>
      <c r="M267" s="198">
        <f t="shared" si="52"/>
        <v>90000</v>
      </c>
      <c r="N267" s="188">
        <f t="shared" si="47"/>
        <v>137500</v>
      </c>
      <c r="O267" s="108">
        <f t="shared" si="48"/>
        <v>90000</v>
      </c>
      <c r="P267" s="10">
        <f t="shared" si="49"/>
        <v>137500</v>
      </c>
      <c r="Q267" s="7" t="s">
        <v>357</v>
      </c>
    </row>
    <row r="268" spans="1:17" ht="10.5">
      <c r="A268" s="7" t="s">
        <v>54</v>
      </c>
      <c r="B268" s="7" t="s">
        <v>54</v>
      </c>
      <c r="C268" s="7" t="s">
        <v>59</v>
      </c>
      <c r="D268" s="8" t="s">
        <v>21</v>
      </c>
      <c r="E268" s="8">
        <v>3</v>
      </c>
      <c r="F268" s="9">
        <v>7</v>
      </c>
      <c r="G268" s="9">
        <v>11</v>
      </c>
      <c r="H268" s="26">
        <v>13</v>
      </c>
      <c r="I268" s="21">
        <v>6</v>
      </c>
      <c r="J268" s="38">
        <f>F268+G268+H268+I268</f>
        <v>37</v>
      </c>
      <c r="K268" s="10">
        <v>2740</v>
      </c>
      <c r="L268" s="10">
        <v>2740</v>
      </c>
      <c r="M268" s="198">
        <f t="shared" si="52"/>
        <v>49320</v>
      </c>
      <c r="N268" s="188">
        <f t="shared" si="47"/>
        <v>101380</v>
      </c>
      <c r="O268" s="108">
        <f t="shared" si="48"/>
        <v>49320</v>
      </c>
      <c r="P268" s="10">
        <f t="shared" si="49"/>
        <v>101380</v>
      </c>
      <c r="Q268" s="7" t="s">
        <v>357</v>
      </c>
    </row>
    <row r="269" spans="1:17" ht="10.5">
      <c r="A269" s="7" t="s">
        <v>54</v>
      </c>
      <c r="B269" s="7" t="s">
        <v>54</v>
      </c>
      <c r="C269" s="7" t="s">
        <v>272</v>
      </c>
      <c r="D269" s="8" t="s">
        <v>159</v>
      </c>
      <c r="E269" s="8">
        <v>2</v>
      </c>
      <c r="F269" s="9">
        <v>19</v>
      </c>
      <c r="G269" s="9">
        <v>10</v>
      </c>
      <c r="H269" s="26">
        <v>3</v>
      </c>
      <c r="I269" s="21">
        <v>5</v>
      </c>
      <c r="J269" s="38">
        <f t="shared" si="50"/>
        <v>37</v>
      </c>
      <c r="K269" s="10">
        <v>4416</v>
      </c>
      <c r="L269" s="10">
        <v>4416</v>
      </c>
      <c r="M269" s="198">
        <f t="shared" si="52"/>
        <v>128064</v>
      </c>
      <c r="N269" s="188">
        <f t="shared" si="47"/>
        <v>163392</v>
      </c>
      <c r="O269" s="108">
        <f t="shared" si="48"/>
        <v>128064</v>
      </c>
      <c r="P269" s="10">
        <f t="shared" si="49"/>
        <v>163392</v>
      </c>
      <c r="Q269" s="9"/>
    </row>
    <row r="270" spans="1:17" ht="10.5">
      <c r="A270" s="7" t="s">
        <v>54</v>
      </c>
      <c r="B270" s="7" t="s">
        <v>54</v>
      </c>
      <c r="C270" s="7" t="s">
        <v>267</v>
      </c>
      <c r="D270" s="8" t="s">
        <v>21</v>
      </c>
      <c r="E270" s="8">
        <v>1</v>
      </c>
      <c r="F270" s="9">
        <v>14</v>
      </c>
      <c r="G270" s="9">
        <v>3</v>
      </c>
      <c r="H270" s="26">
        <v>0</v>
      </c>
      <c r="I270" s="9">
        <v>0</v>
      </c>
      <c r="J270" s="38">
        <f t="shared" si="50"/>
        <v>17</v>
      </c>
      <c r="K270" s="10">
        <v>4032</v>
      </c>
      <c r="L270" s="10">
        <v>4032</v>
      </c>
      <c r="M270" s="198">
        <f t="shared" si="52"/>
        <v>68544</v>
      </c>
      <c r="N270" s="188">
        <f t="shared" si="47"/>
        <v>68544</v>
      </c>
      <c r="O270" s="108">
        <f t="shared" si="48"/>
        <v>68544</v>
      </c>
      <c r="P270" s="10">
        <f t="shared" si="49"/>
        <v>68544</v>
      </c>
      <c r="Q270" s="7" t="s">
        <v>357</v>
      </c>
    </row>
    <row r="271" spans="1:17" ht="10.5">
      <c r="A271" s="7" t="s">
        <v>54</v>
      </c>
      <c r="B271" s="7" t="s">
        <v>54</v>
      </c>
      <c r="C271" s="7" t="s">
        <v>266</v>
      </c>
      <c r="D271" s="8" t="s">
        <v>21</v>
      </c>
      <c r="E271" s="8">
        <v>1</v>
      </c>
      <c r="F271" s="9">
        <v>5</v>
      </c>
      <c r="G271" s="9">
        <v>11</v>
      </c>
      <c r="H271" s="26">
        <v>0</v>
      </c>
      <c r="I271" s="9">
        <v>0</v>
      </c>
      <c r="J271" s="38">
        <f>F271+G271+H271+I271</f>
        <v>16</v>
      </c>
      <c r="K271" s="10">
        <v>4032</v>
      </c>
      <c r="L271" s="10">
        <v>4032</v>
      </c>
      <c r="M271" s="198">
        <f t="shared" si="52"/>
        <v>64512</v>
      </c>
      <c r="N271" s="188">
        <f t="shared" si="47"/>
        <v>64512</v>
      </c>
      <c r="O271" s="108">
        <f t="shared" si="48"/>
        <v>64512</v>
      </c>
      <c r="P271" s="10">
        <f t="shared" si="49"/>
        <v>64512</v>
      </c>
      <c r="Q271" s="7" t="s">
        <v>357</v>
      </c>
    </row>
    <row r="272" spans="1:17" ht="10.5">
      <c r="A272" s="7" t="s">
        <v>54</v>
      </c>
      <c r="B272" s="7" t="s">
        <v>54</v>
      </c>
      <c r="C272" s="7" t="s">
        <v>363</v>
      </c>
      <c r="D272" s="8" t="s">
        <v>22</v>
      </c>
      <c r="E272" s="8">
        <v>3</v>
      </c>
      <c r="G272" s="9"/>
      <c r="H272" s="26">
        <v>2</v>
      </c>
      <c r="I272" s="21">
        <v>13</v>
      </c>
      <c r="J272" s="38">
        <f t="shared" si="50"/>
        <v>15</v>
      </c>
      <c r="K272" s="10">
        <v>5536</v>
      </c>
      <c r="L272" s="10">
        <v>5536</v>
      </c>
      <c r="M272" s="198">
        <f t="shared" si="52"/>
        <v>0</v>
      </c>
      <c r="N272" s="188">
        <f t="shared" si="47"/>
        <v>83040</v>
      </c>
      <c r="O272" s="108">
        <f t="shared" si="48"/>
        <v>0</v>
      </c>
      <c r="P272" s="10">
        <f t="shared" si="49"/>
        <v>66240</v>
      </c>
      <c r="Q272" s="9"/>
    </row>
    <row r="273" spans="1:17" ht="10.5">
      <c r="A273" s="7" t="s">
        <v>54</v>
      </c>
      <c r="B273" s="7" t="s">
        <v>54</v>
      </c>
      <c r="C273" s="7" t="s">
        <v>163</v>
      </c>
      <c r="D273" s="8" t="s">
        <v>21</v>
      </c>
      <c r="E273" s="8">
        <v>1</v>
      </c>
      <c r="F273" s="9">
        <v>2</v>
      </c>
      <c r="G273" s="9">
        <v>10</v>
      </c>
      <c r="H273" s="26">
        <v>-2</v>
      </c>
      <c r="I273" s="21">
        <v>5</v>
      </c>
      <c r="J273" s="38">
        <f t="shared" si="50"/>
        <v>15</v>
      </c>
      <c r="K273" s="10">
        <v>4416</v>
      </c>
      <c r="L273" s="10">
        <v>4416</v>
      </c>
      <c r="M273" s="198">
        <f t="shared" si="52"/>
        <v>52992</v>
      </c>
      <c r="N273" s="188">
        <f t="shared" si="47"/>
        <v>66240</v>
      </c>
      <c r="O273" s="108">
        <f t="shared" si="48"/>
        <v>52992</v>
      </c>
      <c r="P273" s="10">
        <f t="shared" si="49"/>
        <v>66240</v>
      </c>
      <c r="Q273" s="7"/>
    </row>
    <row r="274" spans="1:17" ht="10.5">
      <c r="A274" s="7" t="s">
        <v>54</v>
      </c>
      <c r="B274" s="7" t="s">
        <v>54</v>
      </c>
      <c r="C274" s="7" t="s">
        <v>275</v>
      </c>
      <c r="D274" s="8" t="s">
        <v>22</v>
      </c>
      <c r="E274" s="8">
        <v>2</v>
      </c>
      <c r="F274" s="9">
        <v>4</v>
      </c>
      <c r="G274" s="9">
        <v>2</v>
      </c>
      <c r="H274" s="26">
        <v>3</v>
      </c>
      <c r="I274" s="9">
        <v>2</v>
      </c>
      <c r="J274" s="38">
        <f t="shared" si="50"/>
        <v>11</v>
      </c>
      <c r="K274" s="10">
        <v>4416</v>
      </c>
      <c r="L274" s="10">
        <v>4416</v>
      </c>
      <c r="M274" s="198">
        <f t="shared" si="52"/>
        <v>26496</v>
      </c>
      <c r="N274" s="188">
        <f t="shared" si="47"/>
        <v>48576</v>
      </c>
      <c r="O274" s="108">
        <f t="shared" si="48"/>
        <v>26496</v>
      </c>
      <c r="P274" s="10">
        <f t="shared" si="49"/>
        <v>48576</v>
      </c>
      <c r="Q274" s="9"/>
    </row>
    <row r="275" spans="1:17" ht="10.5">
      <c r="A275" s="7" t="s">
        <v>54</v>
      </c>
      <c r="B275" s="7" t="s">
        <v>54</v>
      </c>
      <c r="C275" s="7" t="s">
        <v>58</v>
      </c>
      <c r="D275" s="8" t="s">
        <v>21</v>
      </c>
      <c r="E275" s="8">
        <v>3</v>
      </c>
      <c r="F275" s="9">
        <v>10</v>
      </c>
      <c r="G275" s="9">
        <v>5</v>
      </c>
      <c r="H275" s="26">
        <v>-3</v>
      </c>
      <c r="I275" s="21">
        <v>-2</v>
      </c>
      <c r="J275" s="38">
        <f>F275+G275+H275+I275</f>
        <v>10</v>
      </c>
      <c r="K275" s="10">
        <v>3550</v>
      </c>
      <c r="L275" s="10">
        <v>3550</v>
      </c>
      <c r="M275" s="198">
        <f t="shared" si="52"/>
        <v>53250</v>
      </c>
      <c r="N275" s="188">
        <f t="shared" si="47"/>
        <v>35500</v>
      </c>
      <c r="O275" s="108">
        <f t="shared" si="48"/>
        <v>53250</v>
      </c>
      <c r="P275" s="10">
        <f t="shared" si="49"/>
        <v>35500</v>
      </c>
      <c r="Q275" s="7" t="s">
        <v>357</v>
      </c>
    </row>
    <row r="276" spans="1:17" ht="10.5">
      <c r="A276" s="7" t="s">
        <v>54</v>
      </c>
      <c r="B276" s="7" t="s">
        <v>54</v>
      </c>
      <c r="C276" s="7" t="s">
        <v>61</v>
      </c>
      <c r="D276" s="8" t="s">
        <v>21</v>
      </c>
      <c r="E276" s="8">
        <v>3</v>
      </c>
      <c r="F276" s="9">
        <v>4</v>
      </c>
      <c r="G276" s="9">
        <v>2</v>
      </c>
      <c r="H276" s="26">
        <v>-1</v>
      </c>
      <c r="I276" s="21">
        <v>4</v>
      </c>
      <c r="J276" s="38">
        <f t="shared" si="50"/>
        <v>9</v>
      </c>
      <c r="K276" s="10">
        <v>2740</v>
      </c>
      <c r="L276" s="10">
        <v>2740</v>
      </c>
      <c r="M276" s="198">
        <f t="shared" si="52"/>
        <v>16440</v>
      </c>
      <c r="N276" s="188">
        <f t="shared" si="47"/>
        <v>24660</v>
      </c>
      <c r="O276" s="108">
        <f t="shared" si="48"/>
        <v>16440</v>
      </c>
      <c r="P276" s="10">
        <f t="shared" si="49"/>
        <v>24660</v>
      </c>
      <c r="Q276" s="7" t="s">
        <v>357</v>
      </c>
    </row>
    <row r="277" spans="1:18" ht="10.5">
      <c r="A277" s="7" t="s">
        <v>54</v>
      </c>
      <c r="B277" s="7" t="s">
        <v>54</v>
      </c>
      <c r="C277" s="7" t="s">
        <v>162</v>
      </c>
      <c r="D277" s="8" t="s">
        <v>22</v>
      </c>
      <c r="E277" s="8">
        <v>3</v>
      </c>
      <c r="F277" s="9">
        <v>2</v>
      </c>
      <c r="G277" s="26">
        <v>4</v>
      </c>
      <c r="H277" s="26">
        <v>0</v>
      </c>
      <c r="I277" s="21">
        <v>2</v>
      </c>
      <c r="J277" s="38">
        <f t="shared" si="50"/>
        <v>8</v>
      </c>
      <c r="K277" s="10">
        <v>3655</v>
      </c>
      <c r="L277" s="10">
        <v>3655</v>
      </c>
      <c r="M277" s="198">
        <f t="shared" si="52"/>
        <v>21930</v>
      </c>
      <c r="N277" s="188">
        <f t="shared" si="47"/>
        <v>29240</v>
      </c>
      <c r="O277" s="108">
        <f t="shared" si="48"/>
        <v>21930</v>
      </c>
      <c r="P277" s="10">
        <f t="shared" si="49"/>
        <v>29240</v>
      </c>
      <c r="Q277" s="7" t="s">
        <v>357</v>
      </c>
      <c r="R277" s="47"/>
    </row>
    <row r="278" spans="1:17" ht="10.5">
      <c r="A278" s="7" t="s">
        <v>54</v>
      </c>
      <c r="B278" s="7" t="s">
        <v>54</v>
      </c>
      <c r="C278" s="7" t="s">
        <v>60</v>
      </c>
      <c r="D278" s="8" t="s">
        <v>21</v>
      </c>
      <c r="E278" s="8">
        <v>3</v>
      </c>
      <c r="F278" s="9">
        <v>4</v>
      </c>
      <c r="G278" s="9">
        <v>4</v>
      </c>
      <c r="H278" s="26">
        <v>1</v>
      </c>
      <c r="I278" s="21">
        <v>-1</v>
      </c>
      <c r="J278" s="38">
        <f t="shared" si="50"/>
        <v>8</v>
      </c>
      <c r="K278" s="10">
        <v>2740</v>
      </c>
      <c r="L278" s="10">
        <v>2740</v>
      </c>
      <c r="M278" s="198">
        <f t="shared" si="52"/>
        <v>21920</v>
      </c>
      <c r="N278" s="188">
        <f t="shared" si="47"/>
        <v>21920</v>
      </c>
      <c r="O278" s="108">
        <f t="shared" si="48"/>
        <v>21920</v>
      </c>
      <c r="P278" s="10">
        <f t="shared" si="49"/>
        <v>21920</v>
      </c>
      <c r="Q278" s="7" t="s">
        <v>357</v>
      </c>
    </row>
    <row r="279" spans="1:17" ht="10.5">
      <c r="A279" s="7" t="s">
        <v>54</v>
      </c>
      <c r="B279" s="7" t="s">
        <v>54</v>
      </c>
      <c r="C279" s="7" t="s">
        <v>154</v>
      </c>
      <c r="D279" s="8" t="s">
        <v>21</v>
      </c>
      <c r="E279" s="8">
        <v>1</v>
      </c>
      <c r="F279" s="9">
        <v>3</v>
      </c>
      <c r="G279" s="26">
        <v>2</v>
      </c>
      <c r="H279" s="26">
        <v>0</v>
      </c>
      <c r="I279" s="26">
        <v>0</v>
      </c>
      <c r="J279" s="38">
        <f t="shared" si="50"/>
        <v>5</v>
      </c>
      <c r="K279" s="10">
        <v>4032</v>
      </c>
      <c r="L279" s="10">
        <v>4032</v>
      </c>
      <c r="M279" s="198">
        <f t="shared" si="52"/>
        <v>20160</v>
      </c>
      <c r="N279" s="188">
        <f t="shared" si="47"/>
        <v>20160</v>
      </c>
      <c r="O279" s="108">
        <f t="shared" si="48"/>
        <v>20160</v>
      </c>
      <c r="P279" s="10">
        <f t="shared" si="49"/>
        <v>20160</v>
      </c>
      <c r="Q279" s="23"/>
    </row>
    <row r="280" spans="1:17" ht="10.5">
      <c r="A280" s="7" t="s">
        <v>54</v>
      </c>
      <c r="B280" s="7" t="s">
        <v>54</v>
      </c>
      <c r="C280" s="7" t="s">
        <v>265</v>
      </c>
      <c r="D280" s="8" t="s">
        <v>21</v>
      </c>
      <c r="E280" s="8">
        <v>3</v>
      </c>
      <c r="F280" s="9">
        <v>1</v>
      </c>
      <c r="G280" s="9">
        <v>0</v>
      </c>
      <c r="H280" s="26">
        <v>1</v>
      </c>
      <c r="I280" s="21">
        <v>1</v>
      </c>
      <c r="J280" s="38">
        <f t="shared" si="50"/>
        <v>3</v>
      </c>
      <c r="K280" s="10">
        <v>4500</v>
      </c>
      <c r="L280" s="10">
        <v>4500</v>
      </c>
      <c r="M280" s="198">
        <f t="shared" si="52"/>
        <v>4500</v>
      </c>
      <c r="N280" s="188">
        <f t="shared" si="47"/>
        <v>13500</v>
      </c>
      <c r="O280" s="108">
        <f t="shared" si="48"/>
        <v>4416</v>
      </c>
      <c r="P280" s="10">
        <f t="shared" si="49"/>
        <v>13248</v>
      </c>
      <c r="Q280" s="7" t="s">
        <v>357</v>
      </c>
    </row>
    <row r="281" spans="1:17" ht="10.5">
      <c r="A281" s="7" t="s">
        <v>54</v>
      </c>
      <c r="B281" s="7" t="s">
        <v>54</v>
      </c>
      <c r="C281" s="7" t="s">
        <v>164</v>
      </c>
      <c r="D281" s="8" t="s">
        <v>21</v>
      </c>
      <c r="E281" s="8">
        <v>1</v>
      </c>
      <c r="F281" s="9">
        <v>-1</v>
      </c>
      <c r="G281" s="9">
        <v>0</v>
      </c>
      <c r="H281" s="26">
        <v>2</v>
      </c>
      <c r="I281" s="21">
        <v>0</v>
      </c>
      <c r="J281" s="38">
        <f t="shared" si="50"/>
        <v>1</v>
      </c>
      <c r="K281" s="10">
        <v>4355</v>
      </c>
      <c r="L281" s="10">
        <v>4355</v>
      </c>
      <c r="M281" s="198">
        <f t="shared" si="52"/>
        <v>-4355</v>
      </c>
      <c r="N281" s="188">
        <f t="shared" si="47"/>
        <v>4355</v>
      </c>
      <c r="O281" s="108">
        <f t="shared" si="48"/>
        <v>-4355</v>
      </c>
      <c r="P281" s="10">
        <f t="shared" si="49"/>
        <v>4355</v>
      </c>
      <c r="Q281" s="7"/>
    </row>
    <row r="282" spans="1:17" ht="11.25" thickBot="1">
      <c r="A282" s="7" t="s">
        <v>54</v>
      </c>
      <c r="B282" s="7" t="s">
        <v>54</v>
      </c>
      <c r="C282" s="7" t="s">
        <v>269</v>
      </c>
      <c r="D282" s="8" t="s">
        <v>22</v>
      </c>
      <c r="E282" s="8">
        <v>2</v>
      </c>
      <c r="F282" s="9">
        <v>-2</v>
      </c>
      <c r="G282" s="9">
        <v>2</v>
      </c>
      <c r="H282" s="26">
        <v>0</v>
      </c>
      <c r="I282" s="9">
        <v>0</v>
      </c>
      <c r="J282" s="38">
        <f t="shared" si="50"/>
        <v>0</v>
      </c>
      <c r="K282" s="10">
        <v>4032</v>
      </c>
      <c r="L282" s="10">
        <v>4032</v>
      </c>
      <c r="M282" s="198">
        <f t="shared" si="52"/>
        <v>0</v>
      </c>
      <c r="N282" s="188">
        <f t="shared" si="47"/>
        <v>0</v>
      </c>
      <c r="O282" s="108">
        <f t="shared" si="48"/>
        <v>0</v>
      </c>
      <c r="P282" s="10">
        <f t="shared" si="49"/>
        <v>0</v>
      </c>
      <c r="Q282" s="7" t="s">
        <v>357</v>
      </c>
    </row>
    <row r="283" spans="1:17" ht="10.5">
      <c r="A283" s="12" t="s">
        <v>54</v>
      </c>
      <c r="B283" s="13" t="s">
        <v>54</v>
      </c>
      <c r="C283" s="13" t="s">
        <v>62</v>
      </c>
      <c r="D283" s="14"/>
      <c r="E283" s="14"/>
      <c r="F283" s="15">
        <f>SUM(F243:F282)</f>
        <v>1130</v>
      </c>
      <c r="G283" s="30">
        <f>SUM(G243:G282)</f>
        <v>1046</v>
      </c>
      <c r="H283" s="30">
        <f>SUM(H243:H282)</f>
        <v>1177</v>
      </c>
      <c r="I283" s="30">
        <f>SUM(I243:I282)</f>
        <v>1607</v>
      </c>
      <c r="J283" s="39">
        <f>SUM(J243:J282)</f>
        <v>4960</v>
      </c>
      <c r="K283" s="84"/>
      <c r="L283" s="84"/>
      <c r="M283" s="196">
        <f>SUM(M243:M282)</f>
        <v>9417029</v>
      </c>
      <c r="N283" s="197">
        <f>SUM(N243:N282)</f>
        <v>22652170</v>
      </c>
      <c r="O283" s="253">
        <f>SUM(O243:O282)</f>
        <v>9416945</v>
      </c>
      <c r="P283" s="133">
        <f>SUM(P243:P282)</f>
        <v>21637998</v>
      </c>
      <c r="Q283" s="160"/>
    </row>
    <row r="284" spans="1:17" ht="10.5">
      <c r="A284" s="7" t="s">
        <v>54</v>
      </c>
      <c r="B284" s="23"/>
      <c r="C284" s="7" t="s">
        <v>24</v>
      </c>
      <c r="D284" s="24"/>
      <c r="E284" s="24"/>
      <c r="F284" s="42">
        <f>F283/F339</f>
        <v>0.07040937130039254</v>
      </c>
      <c r="G284" s="44">
        <f>G283/G339</f>
        <v>0.06533416614615865</v>
      </c>
      <c r="H284" s="44">
        <f>H283/H339</f>
        <v>0.09118376200805701</v>
      </c>
      <c r="I284" s="44">
        <f>I283/I339</f>
        <v>0.10294023445006727</v>
      </c>
      <c r="J284" s="43">
        <f>J283/J339</f>
        <v>0.08187790947208558</v>
      </c>
      <c r="K284" s="19"/>
      <c r="L284" s="19"/>
      <c r="M284" s="198">
        <f>M283/M339</f>
        <v>0.06323520842199606</v>
      </c>
      <c r="N284" s="188">
        <f>N283/N339</f>
        <v>0.07980575271116243</v>
      </c>
      <c r="Q284" s="7"/>
    </row>
    <row r="285" spans="1:17" ht="10.5">
      <c r="A285" s="7" t="s">
        <v>54</v>
      </c>
      <c r="B285" s="23"/>
      <c r="C285" s="7" t="s">
        <v>25</v>
      </c>
      <c r="D285" s="24"/>
      <c r="E285" s="24"/>
      <c r="G285" s="26">
        <f>F283+G283</f>
        <v>2176</v>
      </c>
      <c r="H285" s="26">
        <f>F283+G283+H283</f>
        <v>3353</v>
      </c>
      <c r="I285" s="26">
        <f>F283+G283+H283+I283</f>
        <v>4960</v>
      </c>
      <c r="K285" s="19"/>
      <c r="L285" s="19"/>
      <c r="Q285" s="7"/>
    </row>
    <row r="286" spans="11:17" ht="10.5">
      <c r="K286" s="19"/>
      <c r="L286" s="19"/>
      <c r="Q286" s="7"/>
    </row>
    <row r="287" spans="1:17" ht="10.5">
      <c r="A287" s="6" t="s">
        <v>27</v>
      </c>
      <c r="B287" s="7" t="s">
        <v>31</v>
      </c>
      <c r="C287" s="86" t="s">
        <v>94</v>
      </c>
      <c r="D287" s="8" t="s">
        <v>21</v>
      </c>
      <c r="E287" s="8">
        <v>1</v>
      </c>
      <c r="G287" s="26">
        <v>-1</v>
      </c>
      <c r="H287" s="26">
        <v>0</v>
      </c>
      <c r="I287" s="26">
        <v>0</v>
      </c>
      <c r="J287" s="38">
        <f>F287+G287+H287+I287</f>
        <v>-1</v>
      </c>
      <c r="K287" s="10">
        <v>4313.71</v>
      </c>
      <c r="L287" s="10">
        <v>4313.71</v>
      </c>
      <c r="M287" s="198">
        <f>$K287*($F287+$G287)</f>
        <v>-4313.71</v>
      </c>
      <c r="N287" s="188">
        <f>M287+(H287+I287)*L287</f>
        <v>-4313.71</v>
      </c>
      <c r="O287" s="108">
        <f>IF(K287&gt;prisgrense,(F287+G287)*prisgrense,(F287+G287)*K287)</f>
        <v>-4313.71</v>
      </c>
      <c r="P287" s="10">
        <f>O287+IF(L287&gt;prisgrense,(H287+I287)*prisgrense,(H287+I287)*L287)</f>
        <v>-4313.71</v>
      </c>
      <c r="Q287" s="7" t="s">
        <v>357</v>
      </c>
    </row>
    <row r="288" spans="1:17" ht="10.5">
      <c r="A288" s="6" t="s">
        <v>27</v>
      </c>
      <c r="B288" s="7" t="s">
        <v>31</v>
      </c>
      <c r="C288" s="7" t="s">
        <v>153</v>
      </c>
      <c r="D288" s="8" t="s">
        <v>21</v>
      </c>
      <c r="E288" s="8">
        <v>1</v>
      </c>
      <c r="F288" s="9">
        <v>2</v>
      </c>
      <c r="G288" s="26">
        <v>-1</v>
      </c>
      <c r="H288" s="26">
        <v>1</v>
      </c>
      <c r="I288" s="26">
        <v>0</v>
      </c>
      <c r="J288" s="38">
        <f>F288+G288+H288+I288</f>
        <v>2</v>
      </c>
      <c r="K288" s="10">
        <v>4314</v>
      </c>
      <c r="L288" s="10">
        <v>4314</v>
      </c>
      <c r="M288" s="198">
        <f>$K288*($F288+$G288)</f>
        <v>4314</v>
      </c>
      <c r="N288" s="188">
        <f>M288+(H288+I288)*L288</f>
        <v>8628</v>
      </c>
      <c r="O288" s="108">
        <f>IF(K288&gt;prisgrense,(F288+G288)*prisgrense,(F288+G288)*K288)</f>
        <v>4314</v>
      </c>
      <c r="P288" s="10">
        <f>O288+IF(L288&gt;prisgrense,(H288+I288)*prisgrense,(H288+I288)*L288)</f>
        <v>8628</v>
      </c>
      <c r="Q288" s="7" t="s">
        <v>357</v>
      </c>
    </row>
    <row r="289" spans="2:17" ht="10.5">
      <c r="B289" s="7" t="s">
        <v>31</v>
      </c>
      <c r="C289" s="2" t="s">
        <v>7</v>
      </c>
      <c r="D289" s="3"/>
      <c r="E289" s="3"/>
      <c r="F289" s="4">
        <f>SUM(F287:F288)</f>
        <v>2</v>
      </c>
      <c r="G289" s="4">
        <f>SUM(G287:G288)</f>
        <v>-2</v>
      </c>
      <c r="H289" s="4">
        <f>SUM(H287:H288)</f>
        <v>1</v>
      </c>
      <c r="I289" s="4">
        <f>SUM(I287:I288)</f>
        <v>0</v>
      </c>
      <c r="J289" s="53">
        <f>SUM(J287:J288)</f>
        <v>1</v>
      </c>
      <c r="K289" s="4"/>
      <c r="L289" s="4"/>
      <c r="M289" s="192">
        <f>SUM(M287:M288)</f>
        <v>0.2899999999999636</v>
      </c>
      <c r="N289" s="193">
        <f>SUM(N287:N288)</f>
        <v>4314.29</v>
      </c>
      <c r="O289" s="251">
        <f>SUM(O287:O288)</f>
        <v>0.2899999999999636</v>
      </c>
      <c r="P289" s="5">
        <f>SUM(P287:P288)</f>
        <v>4314.29</v>
      </c>
      <c r="Q289" s="7"/>
    </row>
    <row r="290" spans="1:17" ht="10.5">
      <c r="A290" s="6" t="s">
        <v>27</v>
      </c>
      <c r="B290" s="7" t="s">
        <v>63</v>
      </c>
      <c r="C290" s="7" t="s">
        <v>172</v>
      </c>
      <c r="D290" s="8" t="s">
        <v>21</v>
      </c>
      <c r="E290" s="27">
        <v>1</v>
      </c>
      <c r="F290" s="9">
        <v>1563</v>
      </c>
      <c r="G290" s="26">
        <v>1802</v>
      </c>
      <c r="H290" s="26">
        <v>1306</v>
      </c>
      <c r="I290" s="21">
        <v>1348</v>
      </c>
      <c r="J290" s="38">
        <f aca="true" t="shared" si="53" ref="J290:J309">F290+G290+H290+I290</f>
        <v>6019</v>
      </c>
      <c r="K290" s="10">
        <v>4355</v>
      </c>
      <c r="L290" s="10">
        <v>4355</v>
      </c>
      <c r="M290" s="198">
        <f aca="true" t="shared" si="54" ref="M290:M309">$K290*($F290+$G290)</f>
        <v>14654575</v>
      </c>
      <c r="N290" s="188">
        <f aca="true" t="shared" si="55" ref="N290:N309">M290+(H290+I290)*L290</f>
        <v>26212745</v>
      </c>
      <c r="O290" s="108">
        <f aca="true" t="shared" si="56" ref="O290:O309">IF(K290&gt;prisgrense,(F290+G290)*prisgrense,(F290+G290)*K290)</f>
        <v>14654575</v>
      </c>
      <c r="P290" s="10">
        <f aca="true" t="shared" si="57" ref="P290:P309">O290+IF(L290&gt;prisgrense,(H290+I290)*prisgrense,(H290+I290)*L290)</f>
        <v>26212745</v>
      </c>
      <c r="Q290" s="7"/>
    </row>
    <row r="291" spans="1:17" ht="10.5">
      <c r="A291" s="6" t="s">
        <v>27</v>
      </c>
      <c r="B291" s="7" t="s">
        <v>63</v>
      </c>
      <c r="C291" s="7" t="s">
        <v>116</v>
      </c>
      <c r="D291" s="8" t="s">
        <v>21</v>
      </c>
      <c r="E291" s="8">
        <v>1</v>
      </c>
      <c r="F291" s="9">
        <v>320</v>
      </c>
      <c r="G291" s="26">
        <v>278</v>
      </c>
      <c r="H291" s="26">
        <v>206</v>
      </c>
      <c r="I291" s="21">
        <v>215</v>
      </c>
      <c r="J291" s="38">
        <f t="shared" si="53"/>
        <v>1019</v>
      </c>
      <c r="K291" s="10">
        <v>4816</v>
      </c>
      <c r="L291" s="10">
        <v>4816</v>
      </c>
      <c r="M291" s="198">
        <f>$K291*($F291+$G291)</f>
        <v>2879968</v>
      </c>
      <c r="N291" s="188">
        <f t="shared" si="55"/>
        <v>4907504</v>
      </c>
      <c r="O291" s="108">
        <f t="shared" si="56"/>
        <v>2640768</v>
      </c>
      <c r="P291" s="10">
        <f t="shared" si="57"/>
        <v>4499904</v>
      </c>
      <c r="Q291" s="7"/>
    </row>
    <row r="292" spans="1:17" ht="10.5">
      <c r="A292" s="6" t="s">
        <v>27</v>
      </c>
      <c r="B292" s="7" t="s">
        <v>63</v>
      </c>
      <c r="C292" s="7" t="s">
        <v>117</v>
      </c>
      <c r="D292" s="8" t="s">
        <v>22</v>
      </c>
      <c r="E292" s="8">
        <v>2</v>
      </c>
      <c r="F292" s="9">
        <v>360</v>
      </c>
      <c r="G292" s="26">
        <v>344</v>
      </c>
      <c r="H292" s="26">
        <v>98</v>
      </c>
      <c r="I292" s="21">
        <v>147</v>
      </c>
      <c r="J292" s="38">
        <f t="shared" si="53"/>
        <v>949</v>
      </c>
      <c r="K292" s="10">
        <v>4816</v>
      </c>
      <c r="L292" s="10">
        <v>4816</v>
      </c>
      <c r="M292" s="198">
        <f>$K292*($F292+$G292)</f>
        <v>3390464</v>
      </c>
      <c r="N292" s="188">
        <f t="shared" si="55"/>
        <v>4570384</v>
      </c>
      <c r="O292" s="108">
        <f t="shared" si="56"/>
        <v>3108864</v>
      </c>
      <c r="P292" s="10">
        <f t="shared" si="57"/>
        <v>4190784</v>
      </c>
      <c r="Q292" s="7"/>
    </row>
    <row r="293" spans="1:256" ht="10.5">
      <c r="A293" s="6" t="s">
        <v>27</v>
      </c>
      <c r="B293" s="7" t="s">
        <v>63</v>
      </c>
      <c r="C293" s="7" t="s">
        <v>388</v>
      </c>
      <c r="D293" s="8" t="s">
        <v>21</v>
      </c>
      <c r="E293" s="8">
        <v>1</v>
      </c>
      <c r="H293" s="26">
        <v>276</v>
      </c>
      <c r="I293" s="26">
        <v>515</v>
      </c>
      <c r="J293" s="38">
        <f t="shared" si="53"/>
        <v>791</v>
      </c>
      <c r="K293" s="10">
        <v>5216</v>
      </c>
      <c r="L293" s="10">
        <v>5216</v>
      </c>
      <c r="M293" s="198">
        <f t="shared" si="54"/>
        <v>0</v>
      </c>
      <c r="N293" s="188">
        <f t="shared" si="55"/>
        <v>4125856</v>
      </c>
      <c r="O293" s="108">
        <f t="shared" si="56"/>
        <v>0</v>
      </c>
      <c r="P293" s="10">
        <f t="shared" si="57"/>
        <v>3493056</v>
      </c>
      <c r="Q293" s="7"/>
      <c r="R293" s="47"/>
      <c r="S293" s="47"/>
      <c r="T293" s="47"/>
      <c r="V293" s="25"/>
      <c r="W293" s="25"/>
      <c r="X293" s="25"/>
      <c r="Y293" s="25"/>
      <c r="Z293" s="25"/>
      <c r="AA293" s="25"/>
      <c r="AB293" s="25"/>
      <c r="AC293" s="25"/>
      <c r="AD293" s="25"/>
      <c r="AE293" s="25"/>
      <c r="AF293" s="25"/>
      <c r="AG293" s="25"/>
      <c r="AH293" s="25"/>
      <c r="AI293" s="25"/>
      <c r="AJ293" s="25"/>
      <c r="AK293" s="25"/>
      <c r="AL293" s="25"/>
      <c r="AM293" s="25"/>
      <c r="AN293" s="25"/>
      <c r="AO293" s="25"/>
      <c r="AP293" s="25"/>
      <c r="AQ293" s="25"/>
      <c r="AR293" s="25"/>
      <c r="AS293" s="25"/>
      <c r="AT293" s="25"/>
      <c r="AU293" s="25"/>
      <c r="AV293" s="25"/>
      <c r="AW293" s="25"/>
      <c r="AX293" s="25"/>
      <c r="AY293" s="25"/>
      <c r="AZ293" s="25"/>
      <c r="BA293" s="25"/>
      <c r="BB293" s="25"/>
      <c r="BC293" s="25"/>
      <c r="BD293" s="25"/>
      <c r="BE293" s="25"/>
      <c r="BF293" s="25"/>
      <c r="BG293" s="25"/>
      <c r="BH293" s="25"/>
      <c r="BI293" s="25"/>
      <c r="BJ293" s="25"/>
      <c r="BK293" s="25"/>
      <c r="BL293" s="25"/>
      <c r="BM293" s="25"/>
      <c r="BN293" s="25"/>
      <c r="BO293" s="25"/>
      <c r="BP293" s="25"/>
      <c r="BQ293" s="25"/>
      <c r="BR293" s="25"/>
      <c r="BS293" s="25"/>
      <c r="BT293" s="25"/>
      <c r="BU293" s="25"/>
      <c r="BV293" s="25"/>
      <c r="BW293" s="25"/>
      <c r="BX293" s="25"/>
      <c r="BY293" s="25"/>
      <c r="BZ293" s="25"/>
      <c r="CA293" s="25"/>
      <c r="CB293" s="25"/>
      <c r="CC293" s="25"/>
      <c r="CD293" s="25"/>
      <c r="CE293" s="25"/>
      <c r="CF293" s="25"/>
      <c r="CG293" s="25"/>
      <c r="CH293" s="25"/>
      <c r="CI293" s="25"/>
      <c r="CJ293" s="25"/>
      <c r="CK293" s="25"/>
      <c r="CL293" s="25"/>
      <c r="CM293" s="25"/>
      <c r="CN293" s="25"/>
      <c r="CO293" s="25"/>
      <c r="CP293" s="25"/>
      <c r="CQ293" s="25"/>
      <c r="CR293" s="25"/>
      <c r="CS293" s="25"/>
      <c r="CT293" s="25"/>
      <c r="CU293" s="25"/>
      <c r="CV293" s="25"/>
      <c r="CW293" s="25"/>
      <c r="CX293" s="25"/>
      <c r="CY293" s="25"/>
      <c r="CZ293" s="25"/>
      <c r="DA293" s="25"/>
      <c r="DB293" s="25"/>
      <c r="DC293" s="25"/>
      <c r="DD293" s="25"/>
      <c r="DE293" s="25"/>
      <c r="DF293" s="25"/>
      <c r="DG293" s="25"/>
      <c r="DH293" s="25"/>
      <c r="DI293" s="25"/>
      <c r="DJ293" s="25"/>
      <c r="DK293" s="25"/>
      <c r="DL293" s="25"/>
      <c r="DM293" s="25"/>
      <c r="DN293" s="25"/>
      <c r="DO293" s="25"/>
      <c r="DP293" s="25"/>
      <c r="DQ293" s="25"/>
      <c r="DR293" s="25"/>
      <c r="DS293" s="25"/>
      <c r="DT293" s="25"/>
      <c r="DU293" s="25"/>
      <c r="DV293" s="25"/>
      <c r="DW293" s="25"/>
      <c r="DX293" s="25"/>
      <c r="DY293" s="25"/>
      <c r="DZ293" s="25"/>
      <c r="EA293" s="25"/>
      <c r="EB293" s="25"/>
      <c r="EC293" s="25"/>
      <c r="ED293" s="25"/>
      <c r="EE293" s="25"/>
      <c r="EF293" s="25"/>
      <c r="EG293" s="25"/>
      <c r="EH293" s="25"/>
      <c r="EI293" s="25"/>
      <c r="EJ293" s="25"/>
      <c r="EK293" s="25"/>
      <c r="EL293" s="25"/>
      <c r="EM293" s="25"/>
      <c r="EN293" s="25"/>
      <c r="EO293" s="25"/>
      <c r="EP293" s="25"/>
      <c r="EQ293" s="25"/>
      <c r="ER293" s="25"/>
      <c r="ES293" s="25"/>
      <c r="ET293" s="25"/>
      <c r="EU293" s="25"/>
      <c r="EV293" s="25"/>
      <c r="EW293" s="25"/>
      <c r="EX293" s="25"/>
      <c r="EY293" s="25"/>
      <c r="EZ293" s="25"/>
      <c r="FA293" s="25"/>
      <c r="FB293" s="25"/>
      <c r="FC293" s="25"/>
      <c r="FD293" s="25"/>
      <c r="FE293" s="25"/>
      <c r="FF293" s="25"/>
      <c r="FG293" s="25"/>
      <c r="FH293" s="25"/>
      <c r="FI293" s="25"/>
      <c r="FJ293" s="25"/>
      <c r="FK293" s="25"/>
      <c r="FL293" s="25"/>
      <c r="FM293" s="25"/>
      <c r="FN293" s="25"/>
      <c r="FO293" s="25"/>
      <c r="FP293" s="25"/>
      <c r="FQ293" s="25"/>
      <c r="FR293" s="25"/>
      <c r="FS293" s="25"/>
      <c r="FT293" s="25"/>
      <c r="FU293" s="25"/>
      <c r="FV293" s="25"/>
      <c r="FW293" s="25"/>
      <c r="FX293" s="25"/>
      <c r="FY293" s="25"/>
      <c r="FZ293" s="25"/>
      <c r="GA293" s="25"/>
      <c r="GB293" s="25"/>
      <c r="GC293" s="25"/>
      <c r="GD293" s="25"/>
      <c r="GE293" s="25"/>
      <c r="GF293" s="25"/>
      <c r="GG293" s="25"/>
      <c r="GH293" s="25"/>
      <c r="GI293" s="25"/>
      <c r="GJ293" s="25"/>
      <c r="GK293" s="25"/>
      <c r="GL293" s="25"/>
      <c r="GM293" s="25"/>
      <c r="GN293" s="25"/>
      <c r="GO293" s="25"/>
      <c r="GP293" s="25"/>
      <c r="GQ293" s="25"/>
      <c r="GR293" s="25"/>
      <c r="GS293" s="25"/>
      <c r="GT293" s="25"/>
      <c r="GU293" s="25"/>
      <c r="GV293" s="25"/>
      <c r="GW293" s="25"/>
      <c r="GX293" s="25"/>
      <c r="GY293" s="25"/>
      <c r="GZ293" s="25"/>
      <c r="HA293" s="25"/>
      <c r="HB293" s="25"/>
      <c r="HC293" s="25"/>
      <c r="HD293" s="25"/>
      <c r="HE293" s="25"/>
      <c r="HF293" s="25"/>
      <c r="HG293" s="25"/>
      <c r="HH293" s="25"/>
      <c r="HI293" s="25"/>
      <c r="HJ293" s="25"/>
      <c r="HK293" s="25"/>
      <c r="HL293" s="25"/>
      <c r="HM293" s="25"/>
      <c r="HN293" s="25"/>
      <c r="HO293" s="25"/>
      <c r="HP293" s="25"/>
      <c r="HQ293" s="25"/>
      <c r="HR293" s="25"/>
      <c r="HS293" s="25"/>
      <c r="HT293" s="25"/>
      <c r="HU293" s="25"/>
      <c r="HV293" s="25"/>
      <c r="HW293" s="25"/>
      <c r="HX293" s="25"/>
      <c r="HY293" s="25"/>
      <c r="HZ293" s="25"/>
      <c r="IA293" s="25"/>
      <c r="IB293" s="25"/>
      <c r="IC293" s="25"/>
      <c r="ID293" s="25"/>
      <c r="IE293" s="25"/>
      <c r="IF293" s="25"/>
      <c r="IG293" s="25"/>
      <c r="IH293" s="25"/>
      <c r="II293" s="25"/>
      <c r="IJ293" s="25"/>
      <c r="IK293" s="25"/>
      <c r="IL293" s="25"/>
      <c r="IM293" s="25"/>
      <c r="IN293" s="25"/>
      <c r="IO293" s="25"/>
      <c r="IP293" s="25"/>
      <c r="IQ293" s="25"/>
      <c r="IR293" s="25"/>
      <c r="IS293" s="25"/>
      <c r="IT293" s="25"/>
      <c r="IU293" s="25"/>
      <c r="IV293" s="25"/>
    </row>
    <row r="294" spans="1:17" ht="10.5">
      <c r="A294" s="6" t="s">
        <v>27</v>
      </c>
      <c r="B294" s="7" t="s">
        <v>63</v>
      </c>
      <c r="C294" s="7" t="s">
        <v>136</v>
      </c>
      <c r="D294" s="8" t="s">
        <v>21</v>
      </c>
      <c r="E294" s="27">
        <v>1</v>
      </c>
      <c r="F294" s="9">
        <v>213</v>
      </c>
      <c r="G294" s="26">
        <v>228</v>
      </c>
      <c r="H294" s="26">
        <v>165</v>
      </c>
      <c r="I294" s="21">
        <v>137</v>
      </c>
      <c r="J294" s="38">
        <f t="shared" si="53"/>
        <v>743</v>
      </c>
      <c r="K294" s="10">
        <v>4355</v>
      </c>
      <c r="L294" s="10">
        <v>4355</v>
      </c>
      <c r="M294" s="198">
        <f t="shared" si="54"/>
        <v>1920555</v>
      </c>
      <c r="N294" s="188">
        <f t="shared" si="55"/>
        <v>3235765</v>
      </c>
      <c r="O294" s="108">
        <f t="shared" si="56"/>
        <v>1920555</v>
      </c>
      <c r="P294" s="10">
        <f t="shared" si="57"/>
        <v>3235765</v>
      </c>
      <c r="Q294" s="7"/>
    </row>
    <row r="295" spans="1:256" ht="10.5">
      <c r="A295" s="6" t="s">
        <v>27</v>
      </c>
      <c r="B295" s="7" t="s">
        <v>63</v>
      </c>
      <c r="C295" s="7" t="s">
        <v>390</v>
      </c>
      <c r="D295" s="8" t="s">
        <v>22</v>
      </c>
      <c r="E295" s="8">
        <v>2</v>
      </c>
      <c r="H295" s="26">
        <v>81</v>
      </c>
      <c r="I295" s="26">
        <v>414</v>
      </c>
      <c r="J295" s="38">
        <f t="shared" si="53"/>
        <v>495</v>
      </c>
      <c r="K295" s="10">
        <v>5696</v>
      </c>
      <c r="L295" s="10">
        <v>5696</v>
      </c>
      <c r="M295" s="198">
        <f t="shared" si="54"/>
        <v>0</v>
      </c>
      <c r="N295" s="188">
        <f t="shared" si="55"/>
        <v>2819520</v>
      </c>
      <c r="O295" s="108">
        <f t="shared" si="56"/>
        <v>0</v>
      </c>
      <c r="P295" s="10">
        <f t="shared" si="57"/>
        <v>2185920</v>
      </c>
      <c r="Q295" s="7"/>
      <c r="R295" s="47"/>
      <c r="S295" s="47"/>
      <c r="T295" s="47"/>
      <c r="V295" s="25"/>
      <c r="W295" s="25"/>
      <c r="X295" s="25"/>
      <c r="Y295" s="25"/>
      <c r="Z295" s="25"/>
      <c r="AA295" s="25"/>
      <c r="AB295" s="25"/>
      <c r="AC295" s="25"/>
      <c r="AD295" s="25"/>
      <c r="AE295" s="25"/>
      <c r="AF295" s="25"/>
      <c r="AG295" s="25"/>
      <c r="AH295" s="25"/>
      <c r="AI295" s="25"/>
      <c r="AJ295" s="25"/>
      <c r="AK295" s="25"/>
      <c r="AL295" s="25"/>
      <c r="AM295" s="25"/>
      <c r="AN295" s="25"/>
      <c r="AO295" s="25"/>
      <c r="AP295" s="25"/>
      <c r="AQ295" s="25"/>
      <c r="AR295" s="25"/>
      <c r="AS295" s="25"/>
      <c r="AT295" s="25"/>
      <c r="AU295" s="25"/>
      <c r="AV295" s="25"/>
      <c r="AW295" s="25"/>
      <c r="AX295" s="25"/>
      <c r="AY295" s="25"/>
      <c r="AZ295" s="25"/>
      <c r="BA295" s="25"/>
      <c r="BB295" s="25"/>
      <c r="BC295" s="25"/>
      <c r="BD295" s="25"/>
      <c r="BE295" s="25"/>
      <c r="BF295" s="25"/>
      <c r="BG295" s="25"/>
      <c r="BH295" s="25"/>
      <c r="BI295" s="25"/>
      <c r="BJ295" s="25"/>
      <c r="BK295" s="25"/>
      <c r="BL295" s="25"/>
      <c r="BM295" s="25"/>
      <c r="BN295" s="25"/>
      <c r="BO295" s="25"/>
      <c r="BP295" s="25"/>
      <c r="BQ295" s="25"/>
      <c r="BR295" s="25"/>
      <c r="BS295" s="25"/>
      <c r="BT295" s="25"/>
      <c r="BU295" s="25"/>
      <c r="BV295" s="25"/>
      <c r="BW295" s="25"/>
      <c r="BX295" s="25"/>
      <c r="BY295" s="25"/>
      <c r="BZ295" s="25"/>
      <c r="CA295" s="25"/>
      <c r="CB295" s="25"/>
      <c r="CC295" s="25"/>
      <c r="CD295" s="25"/>
      <c r="CE295" s="25"/>
      <c r="CF295" s="25"/>
      <c r="CG295" s="25"/>
      <c r="CH295" s="25"/>
      <c r="CI295" s="25"/>
      <c r="CJ295" s="25"/>
      <c r="CK295" s="25"/>
      <c r="CL295" s="25"/>
      <c r="CM295" s="25"/>
      <c r="CN295" s="25"/>
      <c r="CO295" s="25"/>
      <c r="CP295" s="25"/>
      <c r="CQ295" s="25"/>
      <c r="CR295" s="25"/>
      <c r="CS295" s="25"/>
      <c r="CT295" s="25"/>
      <c r="CU295" s="25"/>
      <c r="CV295" s="25"/>
      <c r="CW295" s="25"/>
      <c r="CX295" s="25"/>
      <c r="CY295" s="25"/>
      <c r="CZ295" s="25"/>
      <c r="DA295" s="25"/>
      <c r="DB295" s="25"/>
      <c r="DC295" s="25"/>
      <c r="DD295" s="25"/>
      <c r="DE295" s="25"/>
      <c r="DF295" s="25"/>
      <c r="DG295" s="25"/>
      <c r="DH295" s="25"/>
      <c r="DI295" s="25"/>
      <c r="DJ295" s="25"/>
      <c r="DK295" s="25"/>
      <c r="DL295" s="25"/>
      <c r="DM295" s="25"/>
      <c r="DN295" s="25"/>
      <c r="DO295" s="25"/>
      <c r="DP295" s="25"/>
      <c r="DQ295" s="25"/>
      <c r="DR295" s="25"/>
      <c r="DS295" s="25"/>
      <c r="DT295" s="25"/>
      <c r="DU295" s="25"/>
      <c r="DV295" s="25"/>
      <c r="DW295" s="25"/>
      <c r="DX295" s="25"/>
      <c r="DY295" s="25"/>
      <c r="DZ295" s="25"/>
      <c r="EA295" s="25"/>
      <c r="EB295" s="25"/>
      <c r="EC295" s="25"/>
      <c r="ED295" s="25"/>
      <c r="EE295" s="25"/>
      <c r="EF295" s="25"/>
      <c r="EG295" s="25"/>
      <c r="EH295" s="25"/>
      <c r="EI295" s="25"/>
      <c r="EJ295" s="25"/>
      <c r="EK295" s="25"/>
      <c r="EL295" s="25"/>
      <c r="EM295" s="25"/>
      <c r="EN295" s="25"/>
      <c r="EO295" s="25"/>
      <c r="EP295" s="25"/>
      <c r="EQ295" s="25"/>
      <c r="ER295" s="25"/>
      <c r="ES295" s="25"/>
      <c r="ET295" s="25"/>
      <c r="EU295" s="25"/>
      <c r="EV295" s="25"/>
      <c r="EW295" s="25"/>
      <c r="EX295" s="25"/>
      <c r="EY295" s="25"/>
      <c r="EZ295" s="25"/>
      <c r="FA295" s="25"/>
      <c r="FB295" s="25"/>
      <c r="FC295" s="25"/>
      <c r="FD295" s="25"/>
      <c r="FE295" s="25"/>
      <c r="FF295" s="25"/>
      <c r="FG295" s="25"/>
      <c r="FH295" s="25"/>
      <c r="FI295" s="25"/>
      <c r="FJ295" s="25"/>
      <c r="FK295" s="25"/>
      <c r="FL295" s="25"/>
      <c r="FM295" s="25"/>
      <c r="FN295" s="25"/>
      <c r="FO295" s="25"/>
      <c r="FP295" s="25"/>
      <c r="FQ295" s="25"/>
      <c r="FR295" s="25"/>
      <c r="FS295" s="25"/>
      <c r="FT295" s="25"/>
      <c r="FU295" s="25"/>
      <c r="FV295" s="25"/>
      <c r="FW295" s="25"/>
      <c r="FX295" s="25"/>
      <c r="FY295" s="25"/>
      <c r="FZ295" s="25"/>
      <c r="GA295" s="25"/>
      <c r="GB295" s="25"/>
      <c r="GC295" s="25"/>
      <c r="GD295" s="25"/>
      <c r="GE295" s="25"/>
      <c r="GF295" s="25"/>
      <c r="GG295" s="25"/>
      <c r="GH295" s="25"/>
      <c r="GI295" s="25"/>
      <c r="GJ295" s="25"/>
      <c r="GK295" s="25"/>
      <c r="GL295" s="25"/>
      <c r="GM295" s="25"/>
      <c r="GN295" s="25"/>
      <c r="GO295" s="25"/>
      <c r="GP295" s="25"/>
      <c r="GQ295" s="25"/>
      <c r="GR295" s="25"/>
      <c r="GS295" s="25"/>
      <c r="GT295" s="25"/>
      <c r="GU295" s="25"/>
      <c r="GV295" s="25"/>
      <c r="GW295" s="25"/>
      <c r="GX295" s="25"/>
      <c r="GY295" s="25"/>
      <c r="GZ295" s="25"/>
      <c r="HA295" s="25"/>
      <c r="HB295" s="25"/>
      <c r="HC295" s="25"/>
      <c r="HD295" s="25"/>
      <c r="HE295" s="25"/>
      <c r="HF295" s="25"/>
      <c r="HG295" s="25"/>
      <c r="HH295" s="25"/>
      <c r="HI295" s="25"/>
      <c r="HJ295" s="25"/>
      <c r="HK295" s="25"/>
      <c r="HL295" s="25"/>
      <c r="HM295" s="25"/>
      <c r="HN295" s="25"/>
      <c r="HO295" s="25"/>
      <c r="HP295" s="25"/>
      <c r="HQ295" s="25"/>
      <c r="HR295" s="25"/>
      <c r="HS295" s="25"/>
      <c r="HT295" s="25"/>
      <c r="HU295" s="25"/>
      <c r="HV295" s="25"/>
      <c r="HW295" s="25"/>
      <c r="HX295" s="25"/>
      <c r="HY295" s="25"/>
      <c r="HZ295" s="25"/>
      <c r="IA295" s="25"/>
      <c r="IB295" s="25"/>
      <c r="IC295" s="25"/>
      <c r="ID295" s="25"/>
      <c r="IE295" s="25"/>
      <c r="IF295" s="25"/>
      <c r="IG295" s="25"/>
      <c r="IH295" s="25"/>
      <c r="II295" s="25"/>
      <c r="IJ295" s="25"/>
      <c r="IK295" s="25"/>
      <c r="IL295" s="25"/>
      <c r="IM295" s="25"/>
      <c r="IN295" s="25"/>
      <c r="IO295" s="25"/>
      <c r="IP295" s="25"/>
      <c r="IQ295" s="25"/>
      <c r="IR295" s="25"/>
      <c r="IS295" s="25"/>
      <c r="IT295" s="25"/>
      <c r="IU295" s="25"/>
      <c r="IV295" s="25"/>
    </row>
    <row r="296" spans="1:17" ht="10.5">
      <c r="A296" s="6" t="s">
        <v>27</v>
      </c>
      <c r="B296" s="7" t="s">
        <v>63</v>
      </c>
      <c r="C296" s="7" t="s">
        <v>137</v>
      </c>
      <c r="D296" s="8" t="s">
        <v>22</v>
      </c>
      <c r="E296" s="27">
        <v>2</v>
      </c>
      <c r="F296" s="9">
        <v>143</v>
      </c>
      <c r="G296" s="26">
        <v>138</v>
      </c>
      <c r="H296" s="26">
        <v>53</v>
      </c>
      <c r="I296" s="21">
        <v>48</v>
      </c>
      <c r="J296" s="38">
        <f t="shared" si="53"/>
        <v>382</v>
      </c>
      <c r="K296" s="10">
        <v>4355</v>
      </c>
      <c r="L296" s="10">
        <v>4355</v>
      </c>
      <c r="M296" s="198">
        <f t="shared" si="54"/>
        <v>1223755</v>
      </c>
      <c r="N296" s="188">
        <f t="shared" si="55"/>
        <v>1663610</v>
      </c>
      <c r="O296" s="108">
        <f t="shared" si="56"/>
        <v>1223755</v>
      </c>
      <c r="P296" s="10">
        <f t="shared" si="57"/>
        <v>1663610</v>
      </c>
      <c r="Q296" s="7"/>
    </row>
    <row r="297" spans="1:17" ht="10.5">
      <c r="A297" s="6" t="s">
        <v>27</v>
      </c>
      <c r="B297" s="7" t="s">
        <v>63</v>
      </c>
      <c r="C297" s="7" t="s">
        <v>135</v>
      </c>
      <c r="D297" s="8" t="s">
        <v>22</v>
      </c>
      <c r="E297" s="27">
        <v>2</v>
      </c>
      <c r="F297" s="9">
        <v>97</v>
      </c>
      <c r="G297" s="26">
        <v>109</v>
      </c>
      <c r="H297" s="26">
        <v>79</v>
      </c>
      <c r="I297" s="21">
        <v>62</v>
      </c>
      <c r="J297" s="38">
        <f t="shared" si="53"/>
        <v>347</v>
      </c>
      <c r="K297" s="10">
        <v>4355</v>
      </c>
      <c r="L297" s="10">
        <v>4355</v>
      </c>
      <c r="M297" s="198">
        <f t="shared" si="54"/>
        <v>897130</v>
      </c>
      <c r="N297" s="188">
        <f t="shared" si="55"/>
        <v>1511185</v>
      </c>
      <c r="O297" s="108">
        <f t="shared" si="56"/>
        <v>897130</v>
      </c>
      <c r="P297" s="10">
        <f t="shared" si="57"/>
        <v>1511185</v>
      </c>
      <c r="Q297" s="7"/>
    </row>
    <row r="298" spans="1:17" ht="10.5">
      <c r="A298" s="6" t="s">
        <v>27</v>
      </c>
      <c r="B298" s="7" t="s">
        <v>63</v>
      </c>
      <c r="C298" s="7" t="s">
        <v>392</v>
      </c>
      <c r="D298" s="8" t="s">
        <v>159</v>
      </c>
      <c r="E298" s="29">
        <v>2</v>
      </c>
      <c r="F298" s="9">
        <v>109</v>
      </c>
      <c r="G298" s="26">
        <v>86</v>
      </c>
      <c r="H298" s="26">
        <v>41</v>
      </c>
      <c r="I298" s="9">
        <v>44</v>
      </c>
      <c r="J298" s="38">
        <f t="shared" si="53"/>
        <v>280</v>
      </c>
      <c r="K298" s="10">
        <v>4816</v>
      </c>
      <c r="L298" s="10">
        <v>4816</v>
      </c>
      <c r="M298" s="198">
        <f>$K298*($F298+$G298)</f>
        <v>939120</v>
      </c>
      <c r="N298" s="188">
        <f t="shared" si="55"/>
        <v>1348480</v>
      </c>
      <c r="O298" s="108">
        <f t="shared" si="56"/>
        <v>861120</v>
      </c>
      <c r="P298" s="10">
        <f t="shared" si="57"/>
        <v>1236480</v>
      </c>
      <c r="Q298" s="7"/>
    </row>
    <row r="299" spans="1:17" ht="10.5">
      <c r="A299" s="6" t="s">
        <v>27</v>
      </c>
      <c r="B299" s="7" t="s">
        <v>63</v>
      </c>
      <c r="C299" s="7" t="s">
        <v>119</v>
      </c>
      <c r="D299" s="8" t="s">
        <v>22</v>
      </c>
      <c r="E299" s="27">
        <v>2</v>
      </c>
      <c r="F299" s="9">
        <v>87</v>
      </c>
      <c r="G299" s="26">
        <v>93</v>
      </c>
      <c r="H299" s="26">
        <v>32</v>
      </c>
      <c r="I299" s="21">
        <v>46</v>
      </c>
      <c r="J299" s="38">
        <f t="shared" si="53"/>
        <v>258</v>
      </c>
      <c r="K299" s="10">
        <v>4816</v>
      </c>
      <c r="L299" s="10">
        <v>4816</v>
      </c>
      <c r="M299" s="198">
        <f>$K299*($F299+$G299)</f>
        <v>866880</v>
      </c>
      <c r="N299" s="188">
        <f t="shared" si="55"/>
        <v>1242528</v>
      </c>
      <c r="O299" s="108">
        <f t="shared" si="56"/>
        <v>794880</v>
      </c>
      <c r="P299" s="10">
        <f t="shared" si="57"/>
        <v>1139328</v>
      </c>
      <c r="Q299" s="7"/>
    </row>
    <row r="300" spans="1:256" ht="10.5">
      <c r="A300" s="6" t="s">
        <v>27</v>
      </c>
      <c r="B300" s="7" t="s">
        <v>63</v>
      </c>
      <c r="C300" s="7" t="s">
        <v>389</v>
      </c>
      <c r="D300" s="8" t="s">
        <v>22</v>
      </c>
      <c r="E300" s="8">
        <v>2</v>
      </c>
      <c r="H300" s="26">
        <v>48</v>
      </c>
      <c r="I300" s="26">
        <v>209</v>
      </c>
      <c r="J300" s="38">
        <f t="shared" si="53"/>
        <v>257</v>
      </c>
      <c r="K300" s="10">
        <v>5696</v>
      </c>
      <c r="L300" s="10">
        <v>5696</v>
      </c>
      <c r="M300" s="198">
        <f t="shared" si="54"/>
        <v>0</v>
      </c>
      <c r="N300" s="188">
        <f t="shared" si="55"/>
        <v>1463872</v>
      </c>
      <c r="O300" s="108">
        <f t="shared" si="56"/>
        <v>0</v>
      </c>
      <c r="P300" s="10">
        <f t="shared" si="57"/>
        <v>1134912</v>
      </c>
      <c r="Q300" s="7"/>
      <c r="R300" s="47"/>
      <c r="S300" s="47"/>
      <c r="T300" s="47"/>
      <c r="V300" s="25"/>
      <c r="W300" s="25"/>
      <c r="X300" s="25"/>
      <c r="Y300" s="25"/>
      <c r="Z300" s="25"/>
      <c r="AA300" s="25"/>
      <c r="AB300" s="25"/>
      <c r="AC300" s="25"/>
      <c r="AD300" s="25"/>
      <c r="AE300" s="25"/>
      <c r="AF300" s="25"/>
      <c r="AG300" s="25"/>
      <c r="AH300" s="25"/>
      <c r="AI300" s="25"/>
      <c r="AJ300" s="25"/>
      <c r="AK300" s="25"/>
      <c r="AL300" s="25"/>
      <c r="AM300" s="25"/>
      <c r="AN300" s="25"/>
      <c r="AO300" s="25"/>
      <c r="AP300" s="25"/>
      <c r="AQ300" s="25"/>
      <c r="AR300" s="25"/>
      <c r="AS300" s="25"/>
      <c r="AT300" s="25"/>
      <c r="AU300" s="25"/>
      <c r="AV300" s="25"/>
      <c r="AW300" s="25"/>
      <c r="AX300" s="25"/>
      <c r="AY300" s="25"/>
      <c r="AZ300" s="25"/>
      <c r="BA300" s="25"/>
      <c r="BB300" s="25"/>
      <c r="BC300" s="25"/>
      <c r="BD300" s="25"/>
      <c r="BE300" s="25"/>
      <c r="BF300" s="25"/>
      <c r="BG300" s="25"/>
      <c r="BH300" s="25"/>
      <c r="BI300" s="25"/>
      <c r="BJ300" s="25"/>
      <c r="BK300" s="25"/>
      <c r="BL300" s="25"/>
      <c r="BM300" s="25"/>
      <c r="BN300" s="25"/>
      <c r="BO300" s="25"/>
      <c r="BP300" s="25"/>
      <c r="BQ300" s="25"/>
      <c r="BR300" s="25"/>
      <c r="BS300" s="25"/>
      <c r="BT300" s="25"/>
      <c r="BU300" s="25"/>
      <c r="BV300" s="25"/>
      <c r="BW300" s="25"/>
      <c r="BX300" s="25"/>
      <c r="BY300" s="25"/>
      <c r="BZ300" s="25"/>
      <c r="CA300" s="25"/>
      <c r="CB300" s="25"/>
      <c r="CC300" s="25"/>
      <c r="CD300" s="25"/>
      <c r="CE300" s="25"/>
      <c r="CF300" s="25"/>
      <c r="CG300" s="25"/>
      <c r="CH300" s="25"/>
      <c r="CI300" s="25"/>
      <c r="CJ300" s="25"/>
      <c r="CK300" s="25"/>
      <c r="CL300" s="25"/>
      <c r="CM300" s="25"/>
      <c r="CN300" s="25"/>
      <c r="CO300" s="25"/>
      <c r="CP300" s="25"/>
      <c r="CQ300" s="25"/>
      <c r="CR300" s="25"/>
      <c r="CS300" s="25"/>
      <c r="CT300" s="25"/>
      <c r="CU300" s="25"/>
      <c r="CV300" s="25"/>
      <c r="CW300" s="25"/>
      <c r="CX300" s="25"/>
      <c r="CY300" s="25"/>
      <c r="CZ300" s="25"/>
      <c r="DA300" s="25"/>
      <c r="DB300" s="25"/>
      <c r="DC300" s="25"/>
      <c r="DD300" s="25"/>
      <c r="DE300" s="25"/>
      <c r="DF300" s="25"/>
      <c r="DG300" s="25"/>
      <c r="DH300" s="25"/>
      <c r="DI300" s="25"/>
      <c r="DJ300" s="25"/>
      <c r="DK300" s="25"/>
      <c r="DL300" s="25"/>
      <c r="DM300" s="25"/>
      <c r="DN300" s="25"/>
      <c r="DO300" s="25"/>
      <c r="DP300" s="25"/>
      <c r="DQ300" s="25"/>
      <c r="DR300" s="25"/>
      <c r="DS300" s="25"/>
      <c r="DT300" s="25"/>
      <c r="DU300" s="25"/>
      <c r="DV300" s="25"/>
      <c r="DW300" s="25"/>
      <c r="DX300" s="25"/>
      <c r="DY300" s="25"/>
      <c r="DZ300" s="25"/>
      <c r="EA300" s="25"/>
      <c r="EB300" s="25"/>
      <c r="EC300" s="25"/>
      <c r="ED300" s="25"/>
      <c r="EE300" s="25"/>
      <c r="EF300" s="25"/>
      <c r="EG300" s="25"/>
      <c r="EH300" s="25"/>
      <c r="EI300" s="25"/>
      <c r="EJ300" s="25"/>
      <c r="EK300" s="25"/>
      <c r="EL300" s="25"/>
      <c r="EM300" s="25"/>
      <c r="EN300" s="25"/>
      <c r="EO300" s="25"/>
      <c r="EP300" s="25"/>
      <c r="EQ300" s="25"/>
      <c r="ER300" s="25"/>
      <c r="ES300" s="25"/>
      <c r="ET300" s="25"/>
      <c r="EU300" s="25"/>
      <c r="EV300" s="25"/>
      <c r="EW300" s="25"/>
      <c r="EX300" s="25"/>
      <c r="EY300" s="25"/>
      <c r="EZ300" s="25"/>
      <c r="FA300" s="25"/>
      <c r="FB300" s="25"/>
      <c r="FC300" s="25"/>
      <c r="FD300" s="25"/>
      <c r="FE300" s="25"/>
      <c r="FF300" s="25"/>
      <c r="FG300" s="25"/>
      <c r="FH300" s="25"/>
      <c r="FI300" s="25"/>
      <c r="FJ300" s="25"/>
      <c r="FK300" s="25"/>
      <c r="FL300" s="25"/>
      <c r="FM300" s="25"/>
      <c r="FN300" s="25"/>
      <c r="FO300" s="25"/>
      <c r="FP300" s="25"/>
      <c r="FQ300" s="25"/>
      <c r="FR300" s="25"/>
      <c r="FS300" s="25"/>
      <c r="FT300" s="25"/>
      <c r="FU300" s="25"/>
      <c r="FV300" s="25"/>
      <c r="FW300" s="25"/>
      <c r="FX300" s="25"/>
      <c r="FY300" s="25"/>
      <c r="FZ300" s="25"/>
      <c r="GA300" s="25"/>
      <c r="GB300" s="25"/>
      <c r="GC300" s="25"/>
      <c r="GD300" s="25"/>
      <c r="GE300" s="25"/>
      <c r="GF300" s="25"/>
      <c r="GG300" s="25"/>
      <c r="GH300" s="25"/>
      <c r="GI300" s="25"/>
      <c r="GJ300" s="25"/>
      <c r="GK300" s="25"/>
      <c r="GL300" s="25"/>
      <c r="GM300" s="25"/>
      <c r="GN300" s="25"/>
      <c r="GO300" s="25"/>
      <c r="GP300" s="25"/>
      <c r="GQ300" s="25"/>
      <c r="GR300" s="25"/>
      <c r="GS300" s="25"/>
      <c r="GT300" s="25"/>
      <c r="GU300" s="25"/>
      <c r="GV300" s="25"/>
      <c r="GW300" s="25"/>
      <c r="GX300" s="25"/>
      <c r="GY300" s="25"/>
      <c r="GZ300" s="25"/>
      <c r="HA300" s="25"/>
      <c r="HB300" s="25"/>
      <c r="HC300" s="25"/>
      <c r="HD300" s="25"/>
      <c r="HE300" s="25"/>
      <c r="HF300" s="25"/>
      <c r="HG300" s="25"/>
      <c r="HH300" s="25"/>
      <c r="HI300" s="25"/>
      <c r="HJ300" s="25"/>
      <c r="HK300" s="25"/>
      <c r="HL300" s="25"/>
      <c r="HM300" s="25"/>
      <c r="HN300" s="25"/>
      <c r="HO300" s="25"/>
      <c r="HP300" s="25"/>
      <c r="HQ300" s="25"/>
      <c r="HR300" s="25"/>
      <c r="HS300" s="25"/>
      <c r="HT300" s="25"/>
      <c r="HU300" s="25"/>
      <c r="HV300" s="25"/>
      <c r="HW300" s="25"/>
      <c r="HX300" s="25"/>
      <c r="HY300" s="25"/>
      <c r="HZ300" s="25"/>
      <c r="IA300" s="25"/>
      <c r="IB300" s="25"/>
      <c r="IC300" s="25"/>
      <c r="ID300" s="25"/>
      <c r="IE300" s="25"/>
      <c r="IF300" s="25"/>
      <c r="IG300" s="25"/>
      <c r="IH300" s="25"/>
      <c r="II300" s="25"/>
      <c r="IJ300" s="25"/>
      <c r="IK300" s="25"/>
      <c r="IL300" s="25"/>
      <c r="IM300" s="25"/>
      <c r="IN300" s="25"/>
      <c r="IO300" s="25"/>
      <c r="IP300" s="25"/>
      <c r="IQ300" s="25"/>
      <c r="IR300" s="25"/>
      <c r="IS300" s="25"/>
      <c r="IT300" s="25"/>
      <c r="IU300" s="25"/>
      <c r="IV300" s="25"/>
    </row>
    <row r="301" spans="1:256" ht="10.5">
      <c r="A301" s="6" t="s">
        <v>27</v>
      </c>
      <c r="B301" s="7" t="s">
        <v>63</v>
      </c>
      <c r="C301" s="7" t="s">
        <v>387</v>
      </c>
      <c r="D301" s="8" t="s">
        <v>21</v>
      </c>
      <c r="E301" s="8">
        <v>3</v>
      </c>
      <c r="H301" s="26">
        <v>92</v>
      </c>
      <c r="I301" s="26">
        <v>103</v>
      </c>
      <c r="J301" s="38">
        <f t="shared" si="53"/>
        <v>195</v>
      </c>
      <c r="K301" s="10">
        <v>2740</v>
      </c>
      <c r="L301" s="10">
        <v>2740</v>
      </c>
      <c r="M301" s="198">
        <f t="shared" si="54"/>
        <v>0</v>
      </c>
      <c r="N301" s="188">
        <f t="shared" si="55"/>
        <v>534300</v>
      </c>
      <c r="O301" s="108">
        <f t="shared" si="56"/>
        <v>0</v>
      </c>
      <c r="P301" s="10">
        <f t="shared" si="57"/>
        <v>534300</v>
      </c>
      <c r="Q301" s="7"/>
      <c r="R301" s="47"/>
      <c r="S301" s="47"/>
      <c r="T301" s="47"/>
      <c r="V301" s="25"/>
      <c r="W301" s="25"/>
      <c r="X301" s="25"/>
      <c r="Y301" s="25"/>
      <c r="Z301" s="25"/>
      <c r="AA301" s="25"/>
      <c r="AB301" s="25"/>
      <c r="AC301" s="25"/>
      <c r="AD301" s="25"/>
      <c r="AE301" s="25"/>
      <c r="AF301" s="25"/>
      <c r="AG301" s="25"/>
      <c r="AH301" s="25"/>
      <c r="AI301" s="25"/>
      <c r="AJ301" s="25"/>
      <c r="AK301" s="25"/>
      <c r="AL301" s="25"/>
      <c r="AM301" s="25"/>
      <c r="AN301" s="25"/>
      <c r="AO301" s="25"/>
      <c r="AP301" s="25"/>
      <c r="AQ301" s="25"/>
      <c r="AR301" s="25"/>
      <c r="AS301" s="25"/>
      <c r="AT301" s="25"/>
      <c r="AU301" s="25"/>
      <c r="AV301" s="25"/>
      <c r="AW301" s="25"/>
      <c r="AX301" s="25"/>
      <c r="AY301" s="25"/>
      <c r="AZ301" s="25"/>
      <c r="BA301" s="25"/>
      <c r="BB301" s="25"/>
      <c r="BC301" s="25"/>
      <c r="BD301" s="25"/>
      <c r="BE301" s="25"/>
      <c r="BF301" s="25"/>
      <c r="BG301" s="25"/>
      <c r="BH301" s="25"/>
      <c r="BI301" s="25"/>
      <c r="BJ301" s="25"/>
      <c r="BK301" s="25"/>
      <c r="BL301" s="25"/>
      <c r="BM301" s="25"/>
      <c r="BN301" s="25"/>
      <c r="BO301" s="25"/>
      <c r="BP301" s="25"/>
      <c r="BQ301" s="25"/>
      <c r="BR301" s="25"/>
      <c r="BS301" s="25"/>
      <c r="BT301" s="25"/>
      <c r="BU301" s="25"/>
      <c r="BV301" s="25"/>
      <c r="BW301" s="25"/>
      <c r="BX301" s="25"/>
      <c r="BY301" s="25"/>
      <c r="BZ301" s="25"/>
      <c r="CA301" s="25"/>
      <c r="CB301" s="25"/>
      <c r="CC301" s="25"/>
      <c r="CD301" s="25"/>
      <c r="CE301" s="25"/>
      <c r="CF301" s="25"/>
      <c r="CG301" s="25"/>
      <c r="CH301" s="25"/>
      <c r="CI301" s="25"/>
      <c r="CJ301" s="25"/>
      <c r="CK301" s="25"/>
      <c r="CL301" s="25"/>
      <c r="CM301" s="25"/>
      <c r="CN301" s="25"/>
      <c r="CO301" s="25"/>
      <c r="CP301" s="25"/>
      <c r="CQ301" s="25"/>
      <c r="CR301" s="25"/>
      <c r="CS301" s="25"/>
      <c r="CT301" s="25"/>
      <c r="CU301" s="25"/>
      <c r="CV301" s="25"/>
      <c r="CW301" s="25"/>
      <c r="CX301" s="25"/>
      <c r="CY301" s="25"/>
      <c r="CZ301" s="25"/>
      <c r="DA301" s="25"/>
      <c r="DB301" s="25"/>
      <c r="DC301" s="25"/>
      <c r="DD301" s="25"/>
      <c r="DE301" s="25"/>
      <c r="DF301" s="25"/>
      <c r="DG301" s="25"/>
      <c r="DH301" s="25"/>
      <c r="DI301" s="25"/>
      <c r="DJ301" s="25"/>
      <c r="DK301" s="25"/>
      <c r="DL301" s="25"/>
      <c r="DM301" s="25"/>
      <c r="DN301" s="25"/>
      <c r="DO301" s="25"/>
      <c r="DP301" s="25"/>
      <c r="DQ301" s="25"/>
      <c r="DR301" s="25"/>
      <c r="DS301" s="25"/>
      <c r="DT301" s="25"/>
      <c r="DU301" s="25"/>
      <c r="DV301" s="25"/>
      <c r="DW301" s="25"/>
      <c r="DX301" s="25"/>
      <c r="DY301" s="25"/>
      <c r="DZ301" s="25"/>
      <c r="EA301" s="25"/>
      <c r="EB301" s="25"/>
      <c r="EC301" s="25"/>
      <c r="ED301" s="25"/>
      <c r="EE301" s="25"/>
      <c r="EF301" s="25"/>
      <c r="EG301" s="25"/>
      <c r="EH301" s="25"/>
      <c r="EI301" s="25"/>
      <c r="EJ301" s="25"/>
      <c r="EK301" s="25"/>
      <c r="EL301" s="25"/>
      <c r="EM301" s="25"/>
      <c r="EN301" s="25"/>
      <c r="EO301" s="25"/>
      <c r="EP301" s="25"/>
      <c r="EQ301" s="25"/>
      <c r="ER301" s="25"/>
      <c r="ES301" s="25"/>
      <c r="ET301" s="25"/>
      <c r="EU301" s="25"/>
      <c r="EV301" s="25"/>
      <c r="EW301" s="25"/>
      <c r="EX301" s="25"/>
      <c r="EY301" s="25"/>
      <c r="EZ301" s="25"/>
      <c r="FA301" s="25"/>
      <c r="FB301" s="25"/>
      <c r="FC301" s="25"/>
      <c r="FD301" s="25"/>
      <c r="FE301" s="25"/>
      <c r="FF301" s="25"/>
      <c r="FG301" s="25"/>
      <c r="FH301" s="25"/>
      <c r="FI301" s="25"/>
      <c r="FJ301" s="25"/>
      <c r="FK301" s="25"/>
      <c r="FL301" s="25"/>
      <c r="FM301" s="25"/>
      <c r="FN301" s="25"/>
      <c r="FO301" s="25"/>
      <c r="FP301" s="25"/>
      <c r="FQ301" s="25"/>
      <c r="FR301" s="25"/>
      <c r="FS301" s="25"/>
      <c r="FT301" s="25"/>
      <c r="FU301" s="25"/>
      <c r="FV301" s="25"/>
      <c r="FW301" s="25"/>
      <c r="FX301" s="25"/>
      <c r="FY301" s="25"/>
      <c r="FZ301" s="25"/>
      <c r="GA301" s="25"/>
      <c r="GB301" s="25"/>
      <c r="GC301" s="25"/>
      <c r="GD301" s="25"/>
      <c r="GE301" s="25"/>
      <c r="GF301" s="25"/>
      <c r="GG301" s="25"/>
      <c r="GH301" s="25"/>
      <c r="GI301" s="25"/>
      <c r="GJ301" s="25"/>
      <c r="GK301" s="25"/>
      <c r="GL301" s="25"/>
      <c r="GM301" s="25"/>
      <c r="GN301" s="25"/>
      <c r="GO301" s="25"/>
      <c r="GP301" s="25"/>
      <c r="GQ301" s="25"/>
      <c r="GR301" s="25"/>
      <c r="GS301" s="25"/>
      <c r="GT301" s="25"/>
      <c r="GU301" s="25"/>
      <c r="GV301" s="25"/>
      <c r="GW301" s="25"/>
      <c r="GX301" s="25"/>
      <c r="GY301" s="25"/>
      <c r="GZ301" s="25"/>
      <c r="HA301" s="25"/>
      <c r="HB301" s="25"/>
      <c r="HC301" s="25"/>
      <c r="HD301" s="25"/>
      <c r="HE301" s="25"/>
      <c r="HF301" s="25"/>
      <c r="HG301" s="25"/>
      <c r="HH301" s="25"/>
      <c r="HI301" s="25"/>
      <c r="HJ301" s="25"/>
      <c r="HK301" s="25"/>
      <c r="HL301" s="25"/>
      <c r="HM301" s="25"/>
      <c r="HN301" s="25"/>
      <c r="HO301" s="25"/>
      <c r="HP301" s="25"/>
      <c r="HQ301" s="25"/>
      <c r="HR301" s="25"/>
      <c r="HS301" s="25"/>
      <c r="HT301" s="25"/>
      <c r="HU301" s="25"/>
      <c r="HV301" s="25"/>
      <c r="HW301" s="25"/>
      <c r="HX301" s="25"/>
      <c r="HY301" s="25"/>
      <c r="HZ301" s="25"/>
      <c r="IA301" s="25"/>
      <c r="IB301" s="25"/>
      <c r="IC301" s="25"/>
      <c r="ID301" s="25"/>
      <c r="IE301" s="25"/>
      <c r="IF301" s="25"/>
      <c r="IG301" s="25"/>
      <c r="IH301" s="25"/>
      <c r="II301" s="25"/>
      <c r="IJ301" s="25"/>
      <c r="IK301" s="25"/>
      <c r="IL301" s="25"/>
      <c r="IM301" s="25"/>
      <c r="IN301" s="25"/>
      <c r="IO301" s="25"/>
      <c r="IP301" s="25"/>
      <c r="IQ301" s="25"/>
      <c r="IR301" s="25"/>
      <c r="IS301" s="25"/>
      <c r="IT301" s="25"/>
      <c r="IU301" s="25"/>
      <c r="IV301" s="25"/>
    </row>
    <row r="302" spans="1:17" ht="10.5">
      <c r="A302" s="6" t="s">
        <v>27</v>
      </c>
      <c r="B302" s="7" t="s">
        <v>63</v>
      </c>
      <c r="C302" s="7" t="s">
        <v>138</v>
      </c>
      <c r="D302" s="8" t="s">
        <v>159</v>
      </c>
      <c r="E302" s="27">
        <v>2</v>
      </c>
      <c r="F302" s="9">
        <v>33</v>
      </c>
      <c r="G302" s="26">
        <v>55</v>
      </c>
      <c r="H302" s="26">
        <v>20</v>
      </c>
      <c r="I302" s="21">
        <v>26</v>
      </c>
      <c r="J302" s="38">
        <f t="shared" si="53"/>
        <v>134</v>
      </c>
      <c r="K302" s="10">
        <v>4355</v>
      </c>
      <c r="L302" s="10">
        <v>4355</v>
      </c>
      <c r="M302" s="198">
        <f t="shared" si="54"/>
        <v>383240</v>
      </c>
      <c r="N302" s="188">
        <f t="shared" si="55"/>
        <v>583570</v>
      </c>
      <c r="O302" s="108">
        <f t="shared" si="56"/>
        <v>383240</v>
      </c>
      <c r="P302" s="10">
        <f t="shared" si="57"/>
        <v>583570</v>
      </c>
      <c r="Q302" s="7"/>
    </row>
    <row r="303" spans="1:256" ht="10.5">
      <c r="A303" s="6" t="s">
        <v>27</v>
      </c>
      <c r="B303" s="7" t="s">
        <v>63</v>
      </c>
      <c r="C303" s="7" t="s">
        <v>391</v>
      </c>
      <c r="D303" s="8" t="s">
        <v>23</v>
      </c>
      <c r="E303" s="8">
        <v>2</v>
      </c>
      <c r="H303" s="26">
        <v>22</v>
      </c>
      <c r="I303" s="26">
        <v>103</v>
      </c>
      <c r="J303" s="38">
        <f t="shared" si="53"/>
        <v>125</v>
      </c>
      <c r="K303" s="10">
        <v>6016</v>
      </c>
      <c r="L303" s="10">
        <v>6016</v>
      </c>
      <c r="M303" s="198">
        <f t="shared" si="54"/>
        <v>0</v>
      </c>
      <c r="N303" s="188">
        <f t="shared" si="55"/>
        <v>752000</v>
      </c>
      <c r="O303" s="108">
        <f t="shared" si="56"/>
        <v>0</v>
      </c>
      <c r="P303" s="10">
        <f t="shared" si="57"/>
        <v>552000</v>
      </c>
      <c r="Q303" s="7"/>
      <c r="R303" s="47"/>
      <c r="S303" s="47"/>
      <c r="T303" s="47"/>
      <c r="V303" s="25"/>
      <c r="W303" s="25"/>
      <c r="X303" s="25"/>
      <c r="Y303" s="25"/>
      <c r="Z303" s="25"/>
      <c r="AA303" s="25"/>
      <c r="AB303" s="25"/>
      <c r="AC303" s="25"/>
      <c r="AD303" s="25"/>
      <c r="AE303" s="25"/>
      <c r="AF303" s="25"/>
      <c r="AG303" s="25"/>
      <c r="AH303" s="25"/>
      <c r="AI303" s="25"/>
      <c r="AJ303" s="25"/>
      <c r="AK303" s="25"/>
      <c r="AL303" s="25"/>
      <c r="AM303" s="25"/>
      <c r="AN303" s="25"/>
      <c r="AO303" s="25"/>
      <c r="AP303" s="25"/>
      <c r="AQ303" s="25"/>
      <c r="AR303" s="25"/>
      <c r="AS303" s="25"/>
      <c r="AT303" s="25"/>
      <c r="AU303" s="25"/>
      <c r="AV303" s="25"/>
      <c r="AW303" s="25"/>
      <c r="AX303" s="25"/>
      <c r="AY303" s="25"/>
      <c r="AZ303" s="25"/>
      <c r="BA303" s="25"/>
      <c r="BB303" s="25"/>
      <c r="BC303" s="25"/>
      <c r="BD303" s="25"/>
      <c r="BE303" s="25"/>
      <c r="BF303" s="25"/>
      <c r="BG303" s="25"/>
      <c r="BH303" s="25"/>
      <c r="BI303" s="25"/>
      <c r="BJ303" s="25"/>
      <c r="BK303" s="25"/>
      <c r="BL303" s="25"/>
      <c r="BM303" s="25"/>
      <c r="BN303" s="25"/>
      <c r="BO303" s="25"/>
      <c r="BP303" s="25"/>
      <c r="BQ303" s="25"/>
      <c r="BR303" s="25"/>
      <c r="BS303" s="25"/>
      <c r="BT303" s="25"/>
      <c r="BU303" s="25"/>
      <c r="BV303" s="25"/>
      <c r="BW303" s="25"/>
      <c r="BX303" s="25"/>
      <c r="BY303" s="25"/>
      <c r="BZ303" s="25"/>
      <c r="CA303" s="25"/>
      <c r="CB303" s="25"/>
      <c r="CC303" s="25"/>
      <c r="CD303" s="25"/>
      <c r="CE303" s="25"/>
      <c r="CF303" s="25"/>
      <c r="CG303" s="25"/>
      <c r="CH303" s="25"/>
      <c r="CI303" s="25"/>
      <c r="CJ303" s="25"/>
      <c r="CK303" s="25"/>
      <c r="CL303" s="25"/>
      <c r="CM303" s="25"/>
      <c r="CN303" s="25"/>
      <c r="CO303" s="25"/>
      <c r="CP303" s="25"/>
      <c r="CQ303" s="25"/>
      <c r="CR303" s="25"/>
      <c r="CS303" s="25"/>
      <c r="CT303" s="25"/>
      <c r="CU303" s="25"/>
      <c r="CV303" s="25"/>
      <c r="CW303" s="25"/>
      <c r="CX303" s="25"/>
      <c r="CY303" s="25"/>
      <c r="CZ303" s="25"/>
      <c r="DA303" s="25"/>
      <c r="DB303" s="25"/>
      <c r="DC303" s="25"/>
      <c r="DD303" s="25"/>
      <c r="DE303" s="25"/>
      <c r="DF303" s="25"/>
      <c r="DG303" s="25"/>
      <c r="DH303" s="25"/>
      <c r="DI303" s="25"/>
      <c r="DJ303" s="25"/>
      <c r="DK303" s="25"/>
      <c r="DL303" s="25"/>
      <c r="DM303" s="25"/>
      <c r="DN303" s="25"/>
      <c r="DO303" s="25"/>
      <c r="DP303" s="25"/>
      <c r="DQ303" s="25"/>
      <c r="DR303" s="25"/>
      <c r="DS303" s="25"/>
      <c r="DT303" s="25"/>
      <c r="DU303" s="25"/>
      <c r="DV303" s="25"/>
      <c r="DW303" s="25"/>
      <c r="DX303" s="25"/>
      <c r="DY303" s="25"/>
      <c r="DZ303" s="25"/>
      <c r="EA303" s="25"/>
      <c r="EB303" s="25"/>
      <c r="EC303" s="25"/>
      <c r="ED303" s="25"/>
      <c r="EE303" s="25"/>
      <c r="EF303" s="25"/>
      <c r="EG303" s="25"/>
      <c r="EH303" s="25"/>
      <c r="EI303" s="25"/>
      <c r="EJ303" s="25"/>
      <c r="EK303" s="25"/>
      <c r="EL303" s="25"/>
      <c r="EM303" s="25"/>
      <c r="EN303" s="25"/>
      <c r="EO303" s="25"/>
      <c r="EP303" s="25"/>
      <c r="EQ303" s="25"/>
      <c r="ER303" s="25"/>
      <c r="ES303" s="25"/>
      <c r="ET303" s="25"/>
      <c r="EU303" s="25"/>
      <c r="EV303" s="25"/>
      <c r="EW303" s="25"/>
      <c r="EX303" s="25"/>
      <c r="EY303" s="25"/>
      <c r="EZ303" s="25"/>
      <c r="FA303" s="25"/>
      <c r="FB303" s="25"/>
      <c r="FC303" s="25"/>
      <c r="FD303" s="25"/>
      <c r="FE303" s="25"/>
      <c r="FF303" s="25"/>
      <c r="FG303" s="25"/>
      <c r="FH303" s="25"/>
      <c r="FI303" s="25"/>
      <c r="FJ303" s="25"/>
      <c r="FK303" s="25"/>
      <c r="FL303" s="25"/>
      <c r="FM303" s="25"/>
      <c r="FN303" s="25"/>
      <c r="FO303" s="25"/>
      <c r="FP303" s="25"/>
      <c r="FQ303" s="25"/>
      <c r="FR303" s="25"/>
      <c r="FS303" s="25"/>
      <c r="FT303" s="25"/>
      <c r="FU303" s="25"/>
      <c r="FV303" s="25"/>
      <c r="FW303" s="25"/>
      <c r="FX303" s="25"/>
      <c r="FY303" s="25"/>
      <c r="FZ303" s="25"/>
      <c r="GA303" s="25"/>
      <c r="GB303" s="25"/>
      <c r="GC303" s="25"/>
      <c r="GD303" s="25"/>
      <c r="GE303" s="25"/>
      <c r="GF303" s="25"/>
      <c r="GG303" s="25"/>
      <c r="GH303" s="25"/>
      <c r="GI303" s="25"/>
      <c r="GJ303" s="25"/>
      <c r="GK303" s="25"/>
      <c r="GL303" s="25"/>
      <c r="GM303" s="25"/>
      <c r="GN303" s="25"/>
      <c r="GO303" s="25"/>
      <c r="GP303" s="25"/>
      <c r="GQ303" s="25"/>
      <c r="GR303" s="25"/>
      <c r="GS303" s="25"/>
      <c r="GT303" s="25"/>
      <c r="GU303" s="25"/>
      <c r="GV303" s="25"/>
      <c r="GW303" s="25"/>
      <c r="GX303" s="25"/>
      <c r="GY303" s="25"/>
      <c r="GZ303" s="25"/>
      <c r="HA303" s="25"/>
      <c r="HB303" s="25"/>
      <c r="HC303" s="25"/>
      <c r="HD303" s="25"/>
      <c r="HE303" s="25"/>
      <c r="HF303" s="25"/>
      <c r="HG303" s="25"/>
      <c r="HH303" s="25"/>
      <c r="HI303" s="25"/>
      <c r="HJ303" s="25"/>
      <c r="HK303" s="25"/>
      <c r="HL303" s="25"/>
      <c r="HM303" s="25"/>
      <c r="HN303" s="25"/>
      <c r="HO303" s="25"/>
      <c r="HP303" s="25"/>
      <c r="HQ303" s="25"/>
      <c r="HR303" s="25"/>
      <c r="HS303" s="25"/>
      <c r="HT303" s="25"/>
      <c r="HU303" s="25"/>
      <c r="HV303" s="25"/>
      <c r="HW303" s="25"/>
      <c r="HX303" s="25"/>
      <c r="HY303" s="25"/>
      <c r="HZ303" s="25"/>
      <c r="IA303" s="25"/>
      <c r="IB303" s="25"/>
      <c r="IC303" s="25"/>
      <c r="ID303" s="25"/>
      <c r="IE303" s="25"/>
      <c r="IF303" s="25"/>
      <c r="IG303" s="25"/>
      <c r="IH303" s="25"/>
      <c r="II303" s="25"/>
      <c r="IJ303" s="25"/>
      <c r="IK303" s="25"/>
      <c r="IL303" s="25"/>
      <c r="IM303" s="25"/>
      <c r="IN303" s="25"/>
      <c r="IO303" s="25"/>
      <c r="IP303" s="25"/>
      <c r="IQ303" s="25"/>
      <c r="IR303" s="25"/>
      <c r="IS303" s="25"/>
      <c r="IT303" s="25"/>
      <c r="IU303" s="25"/>
      <c r="IV303" s="25"/>
    </row>
    <row r="304" spans="1:17" ht="10.5">
      <c r="A304" s="6" t="s">
        <v>27</v>
      </c>
      <c r="B304" s="7" t="s">
        <v>63</v>
      </c>
      <c r="C304" s="7" t="s">
        <v>118</v>
      </c>
      <c r="D304" s="8" t="s">
        <v>21</v>
      </c>
      <c r="E304" s="8">
        <v>1</v>
      </c>
      <c r="F304" s="9">
        <v>13</v>
      </c>
      <c r="G304" s="26">
        <v>7</v>
      </c>
      <c r="H304" s="26">
        <v>7</v>
      </c>
      <c r="I304" s="21">
        <v>11</v>
      </c>
      <c r="J304" s="38">
        <f>F304+G304+H304+I304</f>
        <v>38</v>
      </c>
      <c r="K304" s="10">
        <v>4816</v>
      </c>
      <c r="L304" s="10">
        <v>4816</v>
      </c>
      <c r="M304" s="198">
        <f>$K304*($F304+$G304)</f>
        <v>96320</v>
      </c>
      <c r="N304" s="188">
        <f t="shared" si="55"/>
        <v>183008</v>
      </c>
      <c r="O304" s="108">
        <f t="shared" si="56"/>
        <v>88320</v>
      </c>
      <c r="P304" s="10">
        <f t="shared" si="57"/>
        <v>167808</v>
      </c>
      <c r="Q304" s="7"/>
    </row>
    <row r="305" spans="1:17" ht="10.5">
      <c r="A305" s="6" t="s">
        <v>27</v>
      </c>
      <c r="B305" s="7" t="s">
        <v>63</v>
      </c>
      <c r="C305" s="7" t="s">
        <v>65</v>
      </c>
      <c r="D305" s="8" t="s">
        <v>52</v>
      </c>
      <c r="E305" s="27">
        <v>3</v>
      </c>
      <c r="F305" s="9">
        <v>3</v>
      </c>
      <c r="G305" s="26">
        <v>12</v>
      </c>
      <c r="H305" s="26">
        <v>1</v>
      </c>
      <c r="I305" s="21">
        <v>2</v>
      </c>
      <c r="J305" s="38">
        <f t="shared" si="53"/>
        <v>18</v>
      </c>
      <c r="K305" s="10">
        <v>2419</v>
      </c>
      <c r="L305" s="10">
        <v>2419</v>
      </c>
      <c r="M305" s="198">
        <f t="shared" si="54"/>
        <v>36285</v>
      </c>
      <c r="N305" s="188">
        <f t="shared" si="55"/>
        <v>43542</v>
      </c>
      <c r="O305" s="108">
        <f t="shared" si="56"/>
        <v>36285</v>
      </c>
      <c r="P305" s="10">
        <f t="shared" si="57"/>
        <v>43542</v>
      </c>
      <c r="Q305" s="7" t="s">
        <v>357</v>
      </c>
    </row>
    <row r="306" spans="1:256" s="25" customFormat="1" ht="10.5">
      <c r="A306" s="6" t="s">
        <v>27</v>
      </c>
      <c r="B306" s="7" t="s">
        <v>63</v>
      </c>
      <c r="C306" s="7">
        <v>143</v>
      </c>
      <c r="D306" s="8" t="s">
        <v>21</v>
      </c>
      <c r="E306" s="8">
        <v>3</v>
      </c>
      <c r="F306" s="9">
        <v>4</v>
      </c>
      <c r="G306" s="26"/>
      <c r="H306" s="26">
        <v>3</v>
      </c>
      <c r="I306" s="21">
        <v>2</v>
      </c>
      <c r="J306" s="38">
        <f t="shared" si="53"/>
        <v>9</v>
      </c>
      <c r="K306" s="10">
        <v>2419</v>
      </c>
      <c r="L306" s="10">
        <v>2419</v>
      </c>
      <c r="M306" s="198">
        <f t="shared" si="54"/>
        <v>9676</v>
      </c>
      <c r="N306" s="188">
        <f t="shared" si="55"/>
        <v>21771</v>
      </c>
      <c r="O306" s="108">
        <f t="shared" si="56"/>
        <v>9676</v>
      </c>
      <c r="P306" s="10">
        <f t="shared" si="57"/>
        <v>21771</v>
      </c>
      <c r="Q306" s="7" t="s">
        <v>357</v>
      </c>
      <c r="R306" s="46"/>
      <c r="S306" s="46"/>
      <c r="T306" s="46"/>
      <c r="U306" s="46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  <c r="AS306" s="9"/>
      <c r="AT306" s="9"/>
      <c r="AU306" s="9"/>
      <c r="AV306" s="9"/>
      <c r="AW306" s="9"/>
      <c r="AX306" s="9"/>
      <c r="AY306" s="9"/>
      <c r="AZ306" s="9"/>
      <c r="BA306" s="9"/>
      <c r="BB306" s="9"/>
      <c r="BC306" s="9"/>
      <c r="BD306" s="9"/>
      <c r="BE306" s="9"/>
      <c r="BF306" s="9"/>
      <c r="BG306" s="9"/>
      <c r="BH306" s="9"/>
      <c r="BI306" s="9"/>
      <c r="BJ306" s="9"/>
      <c r="BK306" s="9"/>
      <c r="BL306" s="9"/>
      <c r="BM306" s="9"/>
      <c r="BN306" s="9"/>
      <c r="BO306" s="9"/>
      <c r="BP306" s="9"/>
      <c r="BQ306" s="9"/>
      <c r="BR306" s="9"/>
      <c r="BS306" s="9"/>
      <c r="BT306" s="9"/>
      <c r="BU306" s="9"/>
      <c r="BV306" s="9"/>
      <c r="BW306" s="9"/>
      <c r="BX306" s="9"/>
      <c r="BY306" s="9"/>
      <c r="BZ306" s="9"/>
      <c r="CA306" s="9"/>
      <c r="CB306" s="9"/>
      <c r="CC306" s="9"/>
      <c r="CD306" s="9"/>
      <c r="CE306" s="9"/>
      <c r="CF306" s="9"/>
      <c r="CG306" s="9"/>
      <c r="CH306" s="9"/>
      <c r="CI306" s="9"/>
      <c r="CJ306" s="9"/>
      <c r="CK306" s="9"/>
      <c r="CL306" s="9"/>
      <c r="CM306" s="9"/>
      <c r="CN306" s="9"/>
      <c r="CO306" s="9"/>
      <c r="CP306" s="9"/>
      <c r="CQ306" s="9"/>
      <c r="CR306" s="9"/>
      <c r="CS306" s="9"/>
      <c r="CT306" s="9"/>
      <c r="CU306" s="9"/>
      <c r="CV306" s="9"/>
      <c r="CW306" s="9"/>
      <c r="CX306" s="9"/>
      <c r="CY306" s="9"/>
      <c r="CZ306" s="9"/>
      <c r="DA306" s="9"/>
      <c r="DB306" s="9"/>
      <c r="DC306" s="9"/>
      <c r="DD306" s="9"/>
      <c r="DE306" s="9"/>
      <c r="DF306" s="9"/>
      <c r="DG306" s="9"/>
      <c r="DH306" s="9"/>
      <c r="DI306" s="9"/>
      <c r="DJ306" s="9"/>
      <c r="DK306" s="9"/>
      <c r="DL306" s="9"/>
      <c r="DM306" s="9"/>
      <c r="DN306" s="9"/>
      <c r="DO306" s="9"/>
      <c r="DP306" s="9"/>
      <c r="DQ306" s="9"/>
      <c r="DR306" s="9"/>
      <c r="DS306" s="9"/>
      <c r="DT306" s="9"/>
      <c r="DU306" s="9"/>
      <c r="DV306" s="9"/>
      <c r="DW306" s="9"/>
      <c r="DX306" s="9"/>
      <c r="DY306" s="9"/>
      <c r="DZ306" s="9"/>
      <c r="EA306" s="9"/>
      <c r="EB306" s="9"/>
      <c r="EC306" s="9"/>
      <c r="ED306" s="9"/>
      <c r="EE306" s="9"/>
      <c r="EF306" s="9"/>
      <c r="EG306" s="9"/>
      <c r="EH306" s="9"/>
      <c r="EI306" s="9"/>
      <c r="EJ306" s="9"/>
      <c r="EK306" s="9"/>
      <c r="EL306" s="9"/>
      <c r="EM306" s="9"/>
      <c r="EN306" s="9"/>
      <c r="EO306" s="9"/>
      <c r="EP306" s="9"/>
      <c r="EQ306" s="9"/>
      <c r="ER306" s="9"/>
      <c r="ES306" s="9"/>
      <c r="ET306" s="9"/>
      <c r="EU306" s="9"/>
      <c r="EV306" s="9"/>
      <c r="EW306" s="9"/>
      <c r="EX306" s="9"/>
      <c r="EY306" s="9"/>
      <c r="EZ306" s="9"/>
      <c r="FA306" s="9"/>
      <c r="FB306" s="9"/>
      <c r="FC306" s="9"/>
      <c r="FD306" s="9"/>
      <c r="FE306" s="9"/>
      <c r="FF306" s="9"/>
      <c r="FG306" s="9"/>
      <c r="FH306" s="9"/>
      <c r="FI306" s="9"/>
      <c r="FJ306" s="9"/>
      <c r="FK306" s="9"/>
      <c r="FL306" s="9"/>
      <c r="FM306" s="9"/>
      <c r="FN306" s="9"/>
      <c r="FO306" s="9"/>
      <c r="FP306" s="9"/>
      <c r="FQ306" s="9"/>
      <c r="FR306" s="9"/>
      <c r="FS306" s="9"/>
      <c r="FT306" s="9"/>
      <c r="FU306" s="9"/>
      <c r="FV306" s="9"/>
      <c r="FW306" s="9"/>
      <c r="FX306" s="9"/>
      <c r="FY306" s="9"/>
      <c r="FZ306" s="9"/>
      <c r="GA306" s="9"/>
      <c r="GB306" s="9"/>
      <c r="GC306" s="9"/>
      <c r="GD306" s="9"/>
      <c r="GE306" s="9"/>
      <c r="GF306" s="9"/>
      <c r="GG306" s="9"/>
      <c r="GH306" s="9"/>
      <c r="GI306" s="9"/>
      <c r="GJ306" s="9"/>
      <c r="GK306" s="9"/>
      <c r="GL306" s="9"/>
      <c r="GM306" s="9"/>
      <c r="GN306" s="9"/>
      <c r="GO306" s="9"/>
      <c r="GP306" s="9"/>
      <c r="GQ306" s="9"/>
      <c r="GR306" s="9"/>
      <c r="GS306" s="9"/>
      <c r="GT306" s="9"/>
      <c r="GU306" s="9"/>
      <c r="GV306" s="9"/>
      <c r="GW306" s="9"/>
      <c r="GX306" s="9"/>
      <c r="GY306" s="9"/>
      <c r="GZ306" s="9"/>
      <c r="HA306" s="9"/>
      <c r="HB306" s="9"/>
      <c r="HC306" s="9"/>
      <c r="HD306" s="9"/>
      <c r="HE306" s="9"/>
      <c r="HF306" s="9"/>
      <c r="HG306" s="9"/>
      <c r="HH306" s="9"/>
      <c r="HI306" s="9"/>
      <c r="HJ306" s="9"/>
      <c r="HK306" s="9"/>
      <c r="HL306" s="9"/>
      <c r="HM306" s="9"/>
      <c r="HN306" s="9"/>
      <c r="HO306" s="9"/>
      <c r="HP306" s="9"/>
      <c r="HQ306" s="9"/>
      <c r="HR306" s="9"/>
      <c r="HS306" s="9"/>
      <c r="HT306" s="9"/>
      <c r="HU306" s="9"/>
      <c r="HV306" s="9"/>
      <c r="HW306" s="9"/>
      <c r="HX306" s="9"/>
      <c r="HY306" s="9"/>
      <c r="HZ306" s="9"/>
      <c r="IA306" s="9"/>
      <c r="IB306" s="9"/>
      <c r="IC306" s="9"/>
      <c r="ID306" s="9"/>
      <c r="IE306" s="9"/>
      <c r="IF306" s="9"/>
      <c r="IG306" s="9"/>
      <c r="IH306" s="9"/>
      <c r="II306" s="9"/>
      <c r="IJ306" s="9"/>
      <c r="IK306" s="9"/>
      <c r="IL306" s="9"/>
      <c r="IM306" s="9"/>
      <c r="IN306" s="9"/>
      <c r="IO306" s="9"/>
      <c r="IP306" s="9"/>
      <c r="IQ306" s="9"/>
      <c r="IR306" s="9"/>
      <c r="IS306" s="9"/>
      <c r="IT306" s="9"/>
      <c r="IU306" s="9"/>
      <c r="IV306" s="9"/>
    </row>
    <row r="307" spans="1:17" ht="10.5">
      <c r="A307" s="6" t="s">
        <v>27</v>
      </c>
      <c r="B307" s="7" t="s">
        <v>63</v>
      </c>
      <c r="C307" s="7" t="s">
        <v>64</v>
      </c>
      <c r="D307" s="8" t="s">
        <v>21</v>
      </c>
      <c r="E307" s="8">
        <v>1</v>
      </c>
      <c r="F307" s="9">
        <v>8</v>
      </c>
      <c r="H307" s="26">
        <v>0</v>
      </c>
      <c r="J307" s="38">
        <f t="shared" si="53"/>
        <v>8</v>
      </c>
      <c r="K307" s="10">
        <v>4355</v>
      </c>
      <c r="L307" s="10">
        <v>4355</v>
      </c>
      <c r="M307" s="198">
        <f t="shared" si="54"/>
        <v>34840</v>
      </c>
      <c r="N307" s="188">
        <f t="shared" si="55"/>
        <v>34840</v>
      </c>
      <c r="O307" s="108">
        <f t="shared" si="56"/>
        <v>34840</v>
      </c>
      <c r="P307" s="10">
        <f t="shared" si="57"/>
        <v>34840</v>
      </c>
      <c r="Q307" s="7" t="s">
        <v>357</v>
      </c>
    </row>
    <row r="308" spans="1:17" ht="10.5">
      <c r="A308" s="6" t="s">
        <v>27</v>
      </c>
      <c r="B308" s="7" t="s">
        <v>63</v>
      </c>
      <c r="C308" s="7" t="s">
        <v>115</v>
      </c>
      <c r="D308" s="8" t="s">
        <v>21</v>
      </c>
      <c r="E308" s="8">
        <v>3</v>
      </c>
      <c r="F308" s="9">
        <v>4</v>
      </c>
      <c r="G308" s="26">
        <v>1</v>
      </c>
      <c r="H308" s="26">
        <v>0</v>
      </c>
      <c r="I308" s="9"/>
      <c r="J308" s="38">
        <f t="shared" si="53"/>
        <v>5</v>
      </c>
      <c r="K308" s="10">
        <v>4274</v>
      </c>
      <c r="L308" s="10">
        <v>4274</v>
      </c>
      <c r="M308" s="198">
        <f t="shared" si="54"/>
        <v>21370</v>
      </c>
      <c r="N308" s="188">
        <f t="shared" si="55"/>
        <v>21370</v>
      </c>
      <c r="O308" s="108">
        <f t="shared" si="56"/>
        <v>21370</v>
      </c>
      <c r="P308" s="10">
        <f t="shared" si="57"/>
        <v>21370</v>
      </c>
      <c r="Q308" s="7" t="s">
        <v>357</v>
      </c>
    </row>
    <row r="309" spans="1:256" ht="10.5">
      <c r="A309" s="6" t="s">
        <v>27</v>
      </c>
      <c r="B309" s="7" t="s">
        <v>63</v>
      </c>
      <c r="C309" s="7" t="s">
        <v>95</v>
      </c>
      <c r="D309" s="8" t="s">
        <v>22</v>
      </c>
      <c r="E309" s="8">
        <v>2</v>
      </c>
      <c r="F309" s="9">
        <v>3</v>
      </c>
      <c r="H309" s="26">
        <v>0</v>
      </c>
      <c r="J309" s="38">
        <f t="shared" si="53"/>
        <v>3</v>
      </c>
      <c r="K309" s="10">
        <v>4355</v>
      </c>
      <c r="L309" s="10">
        <v>4355</v>
      </c>
      <c r="M309" s="198">
        <f t="shared" si="54"/>
        <v>13065</v>
      </c>
      <c r="N309" s="188">
        <f t="shared" si="55"/>
        <v>13065</v>
      </c>
      <c r="O309" s="108">
        <f t="shared" si="56"/>
        <v>13065</v>
      </c>
      <c r="P309" s="10">
        <f t="shared" si="57"/>
        <v>13065</v>
      </c>
      <c r="Q309" s="7" t="s">
        <v>357</v>
      </c>
      <c r="R309" s="47"/>
      <c r="S309" s="47"/>
      <c r="T309" s="47"/>
      <c r="V309" s="25"/>
      <c r="W309" s="25"/>
      <c r="X309" s="25"/>
      <c r="Y309" s="25"/>
      <c r="Z309" s="25"/>
      <c r="AA309" s="25"/>
      <c r="AB309" s="25"/>
      <c r="AC309" s="25"/>
      <c r="AD309" s="25"/>
      <c r="AE309" s="25"/>
      <c r="AF309" s="25"/>
      <c r="AG309" s="25"/>
      <c r="AH309" s="25"/>
      <c r="AI309" s="25"/>
      <c r="AJ309" s="25"/>
      <c r="AK309" s="25"/>
      <c r="AL309" s="25"/>
      <c r="AM309" s="25"/>
      <c r="AN309" s="25"/>
      <c r="AO309" s="25"/>
      <c r="AP309" s="25"/>
      <c r="AQ309" s="25"/>
      <c r="AR309" s="25"/>
      <c r="AS309" s="25"/>
      <c r="AT309" s="25"/>
      <c r="AU309" s="25"/>
      <c r="AV309" s="25"/>
      <c r="AW309" s="25"/>
      <c r="AX309" s="25"/>
      <c r="AY309" s="25"/>
      <c r="AZ309" s="25"/>
      <c r="BA309" s="25"/>
      <c r="BB309" s="25"/>
      <c r="BC309" s="25"/>
      <c r="BD309" s="25"/>
      <c r="BE309" s="25"/>
      <c r="BF309" s="25"/>
      <c r="BG309" s="25"/>
      <c r="BH309" s="25"/>
      <c r="BI309" s="25"/>
      <c r="BJ309" s="25"/>
      <c r="BK309" s="25"/>
      <c r="BL309" s="25"/>
      <c r="BM309" s="25"/>
      <c r="BN309" s="25"/>
      <c r="BO309" s="25"/>
      <c r="BP309" s="25"/>
      <c r="BQ309" s="25"/>
      <c r="BR309" s="25"/>
      <c r="BS309" s="25"/>
      <c r="BT309" s="25"/>
      <c r="BU309" s="25"/>
      <c r="BV309" s="25"/>
      <c r="BW309" s="25"/>
      <c r="BX309" s="25"/>
      <c r="BY309" s="25"/>
      <c r="BZ309" s="25"/>
      <c r="CA309" s="25"/>
      <c r="CB309" s="25"/>
      <c r="CC309" s="25"/>
      <c r="CD309" s="25"/>
      <c r="CE309" s="25"/>
      <c r="CF309" s="25"/>
      <c r="CG309" s="25"/>
      <c r="CH309" s="25"/>
      <c r="CI309" s="25"/>
      <c r="CJ309" s="25"/>
      <c r="CK309" s="25"/>
      <c r="CL309" s="25"/>
      <c r="CM309" s="25"/>
      <c r="CN309" s="25"/>
      <c r="CO309" s="25"/>
      <c r="CP309" s="25"/>
      <c r="CQ309" s="25"/>
      <c r="CR309" s="25"/>
      <c r="CS309" s="25"/>
      <c r="CT309" s="25"/>
      <c r="CU309" s="25"/>
      <c r="CV309" s="25"/>
      <c r="CW309" s="25"/>
      <c r="CX309" s="25"/>
      <c r="CY309" s="25"/>
      <c r="CZ309" s="25"/>
      <c r="DA309" s="25"/>
      <c r="DB309" s="25"/>
      <c r="DC309" s="25"/>
      <c r="DD309" s="25"/>
      <c r="DE309" s="25"/>
      <c r="DF309" s="25"/>
      <c r="DG309" s="25"/>
      <c r="DH309" s="25"/>
      <c r="DI309" s="25"/>
      <c r="DJ309" s="25"/>
      <c r="DK309" s="25"/>
      <c r="DL309" s="25"/>
      <c r="DM309" s="25"/>
      <c r="DN309" s="25"/>
      <c r="DO309" s="25"/>
      <c r="DP309" s="25"/>
      <c r="DQ309" s="25"/>
      <c r="DR309" s="25"/>
      <c r="DS309" s="25"/>
      <c r="DT309" s="25"/>
      <c r="DU309" s="25"/>
      <c r="DV309" s="25"/>
      <c r="DW309" s="25"/>
      <c r="DX309" s="25"/>
      <c r="DY309" s="25"/>
      <c r="DZ309" s="25"/>
      <c r="EA309" s="25"/>
      <c r="EB309" s="25"/>
      <c r="EC309" s="25"/>
      <c r="ED309" s="25"/>
      <c r="EE309" s="25"/>
      <c r="EF309" s="25"/>
      <c r="EG309" s="25"/>
      <c r="EH309" s="25"/>
      <c r="EI309" s="25"/>
      <c r="EJ309" s="25"/>
      <c r="EK309" s="25"/>
      <c r="EL309" s="25"/>
      <c r="EM309" s="25"/>
      <c r="EN309" s="25"/>
      <c r="EO309" s="25"/>
      <c r="EP309" s="25"/>
      <c r="EQ309" s="25"/>
      <c r="ER309" s="25"/>
      <c r="ES309" s="25"/>
      <c r="ET309" s="25"/>
      <c r="EU309" s="25"/>
      <c r="EV309" s="25"/>
      <c r="EW309" s="25"/>
      <c r="EX309" s="25"/>
      <c r="EY309" s="25"/>
      <c r="EZ309" s="25"/>
      <c r="FA309" s="25"/>
      <c r="FB309" s="25"/>
      <c r="FC309" s="25"/>
      <c r="FD309" s="25"/>
      <c r="FE309" s="25"/>
      <c r="FF309" s="25"/>
      <c r="FG309" s="25"/>
      <c r="FH309" s="25"/>
      <c r="FI309" s="25"/>
      <c r="FJ309" s="25"/>
      <c r="FK309" s="25"/>
      <c r="FL309" s="25"/>
      <c r="FM309" s="25"/>
      <c r="FN309" s="25"/>
      <c r="FO309" s="25"/>
      <c r="FP309" s="25"/>
      <c r="FQ309" s="25"/>
      <c r="FR309" s="25"/>
      <c r="FS309" s="25"/>
      <c r="FT309" s="25"/>
      <c r="FU309" s="25"/>
      <c r="FV309" s="25"/>
      <c r="FW309" s="25"/>
      <c r="FX309" s="25"/>
      <c r="FY309" s="25"/>
      <c r="FZ309" s="25"/>
      <c r="GA309" s="25"/>
      <c r="GB309" s="25"/>
      <c r="GC309" s="25"/>
      <c r="GD309" s="25"/>
      <c r="GE309" s="25"/>
      <c r="GF309" s="25"/>
      <c r="GG309" s="25"/>
      <c r="GH309" s="25"/>
      <c r="GI309" s="25"/>
      <c r="GJ309" s="25"/>
      <c r="GK309" s="25"/>
      <c r="GL309" s="25"/>
      <c r="GM309" s="25"/>
      <c r="GN309" s="25"/>
      <c r="GO309" s="25"/>
      <c r="GP309" s="25"/>
      <c r="GQ309" s="25"/>
      <c r="GR309" s="25"/>
      <c r="GS309" s="25"/>
      <c r="GT309" s="25"/>
      <c r="GU309" s="25"/>
      <c r="GV309" s="25"/>
      <c r="GW309" s="25"/>
      <c r="GX309" s="25"/>
      <c r="GY309" s="25"/>
      <c r="GZ309" s="25"/>
      <c r="HA309" s="25"/>
      <c r="HB309" s="25"/>
      <c r="HC309" s="25"/>
      <c r="HD309" s="25"/>
      <c r="HE309" s="25"/>
      <c r="HF309" s="25"/>
      <c r="HG309" s="25"/>
      <c r="HH309" s="25"/>
      <c r="HI309" s="25"/>
      <c r="HJ309" s="25"/>
      <c r="HK309" s="25"/>
      <c r="HL309" s="25"/>
      <c r="HM309" s="25"/>
      <c r="HN309" s="25"/>
      <c r="HO309" s="25"/>
      <c r="HP309" s="25"/>
      <c r="HQ309" s="25"/>
      <c r="HR309" s="25"/>
      <c r="HS309" s="25"/>
      <c r="HT309" s="25"/>
      <c r="HU309" s="25"/>
      <c r="HV309" s="25"/>
      <c r="HW309" s="25"/>
      <c r="HX309" s="25"/>
      <c r="HY309" s="25"/>
      <c r="HZ309" s="25"/>
      <c r="IA309" s="25"/>
      <c r="IB309" s="25"/>
      <c r="IC309" s="25"/>
      <c r="ID309" s="25"/>
      <c r="IE309" s="25"/>
      <c r="IF309" s="25"/>
      <c r="IG309" s="25"/>
      <c r="IH309" s="25"/>
      <c r="II309" s="25"/>
      <c r="IJ309" s="25"/>
      <c r="IK309" s="25"/>
      <c r="IL309" s="25"/>
      <c r="IM309" s="25"/>
      <c r="IN309" s="25"/>
      <c r="IO309" s="25"/>
      <c r="IP309" s="25"/>
      <c r="IQ309" s="25"/>
      <c r="IR309" s="25"/>
      <c r="IS309" s="25"/>
      <c r="IT309" s="25"/>
      <c r="IU309" s="25"/>
      <c r="IV309" s="25"/>
    </row>
    <row r="310" spans="1:21" s="114" customFormat="1" ht="11.25" thickBot="1">
      <c r="A310" s="109"/>
      <c r="B310" s="109" t="s">
        <v>63</v>
      </c>
      <c r="C310" s="109" t="s">
        <v>7</v>
      </c>
      <c r="D310" s="110"/>
      <c r="E310" s="110"/>
      <c r="F310" s="114">
        <f>SUM(F290:F309)</f>
        <v>2960</v>
      </c>
      <c r="G310" s="111">
        <f>SUM(G290:G309)</f>
        <v>3153</v>
      </c>
      <c r="H310" s="111">
        <f>SUM(H290:H309)</f>
        <v>2530</v>
      </c>
      <c r="I310" s="111">
        <f>SUM(I290:I309)</f>
        <v>3432</v>
      </c>
      <c r="J310" s="116">
        <f>SUM(J290:J309)</f>
        <v>12075</v>
      </c>
      <c r="K310" s="112"/>
      <c r="L310" s="112"/>
      <c r="M310" s="194">
        <f>SUM(M290:M309)</f>
        <v>27367243</v>
      </c>
      <c r="N310" s="195">
        <f>SUM(N290:N309)</f>
        <v>55288915</v>
      </c>
      <c r="O310" s="252">
        <f>SUM(O290:O309)</f>
        <v>26688443</v>
      </c>
      <c r="P310" s="113">
        <f>SUM(P290:P309)</f>
        <v>52475955</v>
      </c>
      <c r="Q310" s="109"/>
      <c r="R310" s="115"/>
      <c r="S310" s="115"/>
      <c r="T310" s="115"/>
      <c r="U310" s="46"/>
    </row>
    <row r="311" spans="1:17" ht="10.5">
      <c r="A311" s="6" t="s">
        <v>27</v>
      </c>
      <c r="C311" s="7" t="s">
        <v>66</v>
      </c>
      <c r="F311" s="9">
        <f>F289+F310</f>
        <v>2962</v>
      </c>
      <c r="G311" s="26">
        <f>G289+G310</f>
        <v>3151</v>
      </c>
      <c r="H311" s="26">
        <f>H289+H310</f>
        <v>2531</v>
      </c>
      <c r="I311" s="26">
        <f>I289+I310</f>
        <v>3432</v>
      </c>
      <c r="J311" s="38">
        <f>J289+J310</f>
        <v>12076</v>
      </c>
      <c r="K311" s="19"/>
      <c r="L311" s="19"/>
      <c r="M311" s="198">
        <f>M289+M310</f>
        <v>27367243.29</v>
      </c>
      <c r="N311" s="188">
        <f>N289+N310</f>
        <v>55293229.29</v>
      </c>
      <c r="O311" s="108">
        <f>O289+O310</f>
        <v>26688443.29</v>
      </c>
      <c r="P311" s="10">
        <f>P289+P310</f>
        <v>52480269.29</v>
      </c>
      <c r="Q311" s="7"/>
    </row>
    <row r="312" spans="1:17" ht="10.5">
      <c r="A312" s="6" t="s">
        <v>27</v>
      </c>
      <c r="B312" s="23"/>
      <c r="C312" s="23" t="s">
        <v>24</v>
      </c>
      <c r="D312" s="24"/>
      <c r="E312" s="24"/>
      <c r="F312" s="42">
        <f>F311/F339</f>
        <v>0.1845597856564272</v>
      </c>
      <c r="G312" s="44">
        <f>G311/G339</f>
        <v>0.19681449094316053</v>
      </c>
      <c r="H312" s="44">
        <f>H311/H339</f>
        <v>0.19607995041834522</v>
      </c>
      <c r="I312" s="44">
        <f>I311/I339</f>
        <v>0.21984498110306835</v>
      </c>
      <c r="J312" s="43">
        <f>J311/J339</f>
        <v>0.19934629733566642</v>
      </c>
      <c r="K312" s="19"/>
      <c r="L312" s="19"/>
      <c r="M312" s="202">
        <f>M311/M339</f>
        <v>0.18377062801639704</v>
      </c>
      <c r="N312" s="202">
        <f>N311/N339</f>
        <v>0.1948033139129427</v>
      </c>
      <c r="Q312" s="7"/>
    </row>
    <row r="313" spans="1:17" ht="10.5">
      <c r="A313" s="6" t="s">
        <v>27</v>
      </c>
      <c r="C313" s="7" t="s">
        <v>25</v>
      </c>
      <c r="G313" s="26">
        <f>F311+G311</f>
        <v>6113</v>
      </c>
      <c r="H313" s="26">
        <f>F311+G311+H311</f>
        <v>8644</v>
      </c>
      <c r="I313" s="26">
        <f>F311+G311+H311+I311</f>
        <v>12076</v>
      </c>
      <c r="K313" s="19"/>
      <c r="L313" s="19"/>
      <c r="Q313" s="7"/>
    </row>
    <row r="314" spans="11:17" ht="10.5">
      <c r="K314" s="19"/>
      <c r="L314" s="19"/>
      <c r="Q314" s="7"/>
    </row>
    <row r="315" spans="1:17" ht="10.5">
      <c r="A315" s="6" t="s">
        <v>67</v>
      </c>
      <c r="B315" s="7" t="s">
        <v>67</v>
      </c>
      <c r="C315" s="7" t="s">
        <v>384</v>
      </c>
      <c r="D315" s="8" t="s">
        <v>23</v>
      </c>
      <c r="E315" s="27">
        <v>2</v>
      </c>
      <c r="F315" s="72">
        <v>325</v>
      </c>
      <c r="G315" s="72">
        <v>202</v>
      </c>
      <c r="H315" s="9">
        <v>117</v>
      </c>
      <c r="I315" s="72">
        <v>95</v>
      </c>
      <c r="J315" s="38">
        <f aca="true" t="shared" si="58" ref="J315:J334">F315+G315+H315+I315</f>
        <v>739</v>
      </c>
      <c r="K315" s="10">
        <v>4360</v>
      </c>
      <c r="L315" s="10">
        <v>4360</v>
      </c>
      <c r="M315" s="198">
        <f aca="true" t="shared" si="59" ref="M315:M334">$K315*($F315+$G315)</f>
        <v>2297720</v>
      </c>
      <c r="N315" s="188">
        <f aca="true" t="shared" si="60" ref="N315:N334">M315+(H315+I315)*L315</f>
        <v>3222040</v>
      </c>
      <c r="O315" s="108">
        <f aca="true" t="shared" si="61" ref="O315:O334">IF(K315&gt;prisgrense,(F315+G315)*prisgrense,(F315+G315)*K315)</f>
        <v>2297720</v>
      </c>
      <c r="P315" s="10">
        <f aca="true" t="shared" si="62" ref="P315:P334">O315+IF(L315&gt;prisgrense,(H315+I315)*prisgrense,(H315+I315)*L315)</f>
        <v>3222040</v>
      </c>
      <c r="Q315" s="7"/>
    </row>
    <row r="316" spans="1:17" ht="10.5">
      <c r="A316" s="6" t="s">
        <v>67</v>
      </c>
      <c r="B316" s="7" t="s">
        <v>67</v>
      </c>
      <c r="C316" s="21" t="s">
        <v>382</v>
      </c>
      <c r="D316" s="8" t="s">
        <v>21</v>
      </c>
      <c r="E316" s="8">
        <v>1</v>
      </c>
      <c r="F316" s="72"/>
      <c r="G316" s="72"/>
      <c r="H316" s="72">
        <v>141</v>
      </c>
      <c r="I316" s="72">
        <v>332</v>
      </c>
      <c r="J316" s="38">
        <f t="shared" si="58"/>
        <v>473</v>
      </c>
      <c r="K316" s="10">
        <v>4416</v>
      </c>
      <c r="L316" s="10">
        <v>4416</v>
      </c>
      <c r="M316" s="198">
        <f t="shared" si="59"/>
        <v>0</v>
      </c>
      <c r="N316" s="188">
        <f t="shared" si="60"/>
        <v>2088768</v>
      </c>
      <c r="O316" s="108">
        <f t="shared" si="61"/>
        <v>0</v>
      </c>
      <c r="P316" s="10">
        <f t="shared" si="62"/>
        <v>2088768</v>
      </c>
      <c r="Q316" s="7"/>
    </row>
    <row r="317" spans="1:17" ht="10.5">
      <c r="A317" s="6" t="s">
        <v>67</v>
      </c>
      <c r="B317" s="7" t="s">
        <v>67</v>
      </c>
      <c r="C317" s="7" t="s">
        <v>385</v>
      </c>
      <c r="D317" s="8" t="s">
        <v>159</v>
      </c>
      <c r="E317" s="8">
        <v>2</v>
      </c>
      <c r="F317" s="72">
        <v>183</v>
      </c>
      <c r="G317" s="72">
        <v>128</v>
      </c>
      <c r="H317" s="9">
        <v>45</v>
      </c>
      <c r="I317" s="72">
        <v>36</v>
      </c>
      <c r="J317" s="38">
        <f t="shared" si="58"/>
        <v>392</v>
      </c>
      <c r="K317" s="10">
        <v>4360</v>
      </c>
      <c r="L317" s="10">
        <v>4360</v>
      </c>
      <c r="M317" s="198">
        <f t="shared" si="59"/>
        <v>1355960</v>
      </c>
      <c r="N317" s="188">
        <f t="shared" si="60"/>
        <v>1709120</v>
      </c>
      <c r="O317" s="108">
        <f t="shared" si="61"/>
        <v>1355960</v>
      </c>
      <c r="P317" s="10">
        <f t="shared" si="62"/>
        <v>1709120</v>
      </c>
      <c r="Q317" s="7"/>
    </row>
    <row r="318" spans="1:17" ht="10.5">
      <c r="A318" s="6" t="s">
        <v>67</v>
      </c>
      <c r="B318" s="7" t="s">
        <v>67</v>
      </c>
      <c r="C318" s="7" t="s">
        <v>278</v>
      </c>
      <c r="D318" s="8" t="s">
        <v>21</v>
      </c>
      <c r="E318" s="8">
        <v>1</v>
      </c>
      <c r="F318" s="72">
        <v>48</v>
      </c>
      <c r="G318" s="72">
        <v>77</v>
      </c>
      <c r="H318" s="9">
        <v>40</v>
      </c>
      <c r="I318" s="72">
        <v>44</v>
      </c>
      <c r="J318" s="38">
        <f t="shared" si="58"/>
        <v>209</v>
      </c>
      <c r="K318" s="10">
        <v>4360</v>
      </c>
      <c r="L318" s="10">
        <v>4360</v>
      </c>
      <c r="M318" s="198">
        <f t="shared" si="59"/>
        <v>545000</v>
      </c>
      <c r="N318" s="188">
        <f t="shared" si="60"/>
        <v>911240</v>
      </c>
      <c r="O318" s="108">
        <f t="shared" si="61"/>
        <v>545000</v>
      </c>
      <c r="P318" s="10">
        <f t="shared" si="62"/>
        <v>911240</v>
      </c>
      <c r="Q318" s="7"/>
    </row>
    <row r="319" spans="1:17" ht="10.5">
      <c r="A319" s="6" t="s">
        <v>67</v>
      </c>
      <c r="B319" s="7" t="s">
        <v>67</v>
      </c>
      <c r="C319" s="7" t="s">
        <v>168</v>
      </c>
      <c r="D319" s="8" t="s">
        <v>23</v>
      </c>
      <c r="E319" s="8">
        <v>2</v>
      </c>
      <c r="F319" s="72">
        <v>67</v>
      </c>
      <c r="G319" s="72">
        <v>76</v>
      </c>
      <c r="H319" s="9">
        <v>0</v>
      </c>
      <c r="I319" s="74">
        <v>0</v>
      </c>
      <c r="J319" s="78">
        <f>F319+G319+H319+I319</f>
        <v>143</v>
      </c>
      <c r="K319" s="10">
        <v>4919</v>
      </c>
      <c r="L319" s="10">
        <v>4919</v>
      </c>
      <c r="M319" s="198">
        <f t="shared" si="59"/>
        <v>703417</v>
      </c>
      <c r="N319" s="188">
        <f t="shared" si="60"/>
        <v>703417</v>
      </c>
      <c r="O319" s="108">
        <f t="shared" si="61"/>
        <v>631488</v>
      </c>
      <c r="P319" s="10">
        <f t="shared" si="62"/>
        <v>631488</v>
      </c>
      <c r="Q319" s="7" t="s">
        <v>355</v>
      </c>
    </row>
    <row r="320" spans="1:17" ht="10.5">
      <c r="A320" s="6" t="s">
        <v>67</v>
      </c>
      <c r="B320" s="7" t="s">
        <v>67</v>
      </c>
      <c r="C320" s="7" t="s">
        <v>311</v>
      </c>
      <c r="D320" s="8" t="s">
        <v>21</v>
      </c>
      <c r="E320" s="8">
        <v>1</v>
      </c>
      <c r="F320" s="72">
        <v>11</v>
      </c>
      <c r="G320" s="72">
        <v>42</v>
      </c>
      <c r="H320" s="9">
        <v>42</v>
      </c>
      <c r="I320" s="72">
        <v>10</v>
      </c>
      <c r="J320" s="78">
        <f t="shared" si="58"/>
        <v>105</v>
      </c>
      <c r="K320" s="10">
        <v>4920</v>
      </c>
      <c r="L320" s="10">
        <v>4920</v>
      </c>
      <c r="M320" s="198">
        <f t="shared" si="59"/>
        <v>260760</v>
      </c>
      <c r="N320" s="188">
        <f t="shared" si="60"/>
        <v>516600</v>
      </c>
      <c r="O320" s="108">
        <f t="shared" si="61"/>
        <v>234048</v>
      </c>
      <c r="P320" s="10">
        <f t="shared" si="62"/>
        <v>463680</v>
      </c>
      <c r="Q320" s="7"/>
    </row>
    <row r="321" spans="1:17" ht="10.5">
      <c r="A321" s="6" t="s">
        <v>67</v>
      </c>
      <c r="B321" s="7" t="s">
        <v>67</v>
      </c>
      <c r="C321" s="7" t="s">
        <v>167</v>
      </c>
      <c r="D321" s="8" t="s">
        <v>23</v>
      </c>
      <c r="E321" s="8">
        <v>2</v>
      </c>
      <c r="F321" s="72">
        <v>44</v>
      </c>
      <c r="G321" s="72">
        <v>48</v>
      </c>
      <c r="H321" s="9">
        <v>0</v>
      </c>
      <c r="I321" s="74">
        <v>0</v>
      </c>
      <c r="J321" s="78">
        <f t="shared" si="58"/>
        <v>92</v>
      </c>
      <c r="K321" s="10">
        <v>4919</v>
      </c>
      <c r="L321" s="10">
        <v>4919</v>
      </c>
      <c r="M321" s="198">
        <f t="shared" si="59"/>
        <v>452548</v>
      </c>
      <c r="N321" s="188">
        <f t="shared" si="60"/>
        <v>452548</v>
      </c>
      <c r="O321" s="108">
        <f t="shared" si="61"/>
        <v>406272</v>
      </c>
      <c r="P321" s="10">
        <f t="shared" si="62"/>
        <v>406272</v>
      </c>
      <c r="Q321" s="7" t="s">
        <v>355</v>
      </c>
    </row>
    <row r="322" spans="1:17" ht="10.5">
      <c r="A322" s="6" t="s">
        <v>67</v>
      </c>
      <c r="B322" s="7" t="s">
        <v>67</v>
      </c>
      <c r="C322" s="21" t="s">
        <v>375</v>
      </c>
      <c r="D322" s="77" t="s">
        <v>23</v>
      </c>
      <c r="E322" s="8">
        <v>2</v>
      </c>
      <c r="F322" s="72"/>
      <c r="G322" s="72"/>
      <c r="H322" s="72">
        <v>39</v>
      </c>
      <c r="I322" s="72">
        <v>41</v>
      </c>
      <c r="J322" s="38">
        <f t="shared" si="58"/>
        <v>80</v>
      </c>
      <c r="K322" s="10">
        <v>6150</v>
      </c>
      <c r="L322" s="10">
        <v>6150</v>
      </c>
      <c r="M322" s="198">
        <f t="shared" si="59"/>
        <v>0</v>
      </c>
      <c r="N322" s="188">
        <f t="shared" si="60"/>
        <v>492000</v>
      </c>
      <c r="O322" s="108">
        <f t="shared" si="61"/>
        <v>0</v>
      </c>
      <c r="P322" s="10">
        <f t="shared" si="62"/>
        <v>353280</v>
      </c>
      <c r="Q322" s="7"/>
    </row>
    <row r="323" spans="1:17" ht="10.5">
      <c r="A323" s="6" t="s">
        <v>67</v>
      </c>
      <c r="B323" s="7" t="s">
        <v>67</v>
      </c>
      <c r="C323" s="21" t="s">
        <v>378</v>
      </c>
      <c r="D323" s="8" t="s">
        <v>23</v>
      </c>
      <c r="E323" s="8">
        <v>2</v>
      </c>
      <c r="F323" s="72"/>
      <c r="G323" s="72"/>
      <c r="H323" s="72">
        <v>19</v>
      </c>
      <c r="I323" s="74">
        <v>53</v>
      </c>
      <c r="J323" s="38">
        <f t="shared" si="58"/>
        <v>72</v>
      </c>
      <c r="K323" s="10">
        <v>4416</v>
      </c>
      <c r="L323" s="10">
        <v>4416</v>
      </c>
      <c r="M323" s="198">
        <f t="shared" si="59"/>
        <v>0</v>
      </c>
      <c r="N323" s="188">
        <f t="shared" si="60"/>
        <v>317952</v>
      </c>
      <c r="O323" s="108">
        <f t="shared" si="61"/>
        <v>0</v>
      </c>
      <c r="P323" s="10">
        <f t="shared" si="62"/>
        <v>317952</v>
      </c>
      <c r="Q323" s="7"/>
    </row>
    <row r="324" spans="1:17" ht="10.5">
      <c r="A324" s="6" t="s">
        <v>67</v>
      </c>
      <c r="B324" s="7" t="s">
        <v>67</v>
      </c>
      <c r="C324" s="7" t="s">
        <v>386</v>
      </c>
      <c r="D324" s="8" t="s">
        <v>22</v>
      </c>
      <c r="E324" s="8">
        <v>2</v>
      </c>
      <c r="F324" s="72"/>
      <c r="G324" s="72"/>
      <c r="H324" s="72">
        <v>32</v>
      </c>
      <c r="I324" s="72">
        <v>34</v>
      </c>
      <c r="J324" s="38">
        <f t="shared" si="58"/>
        <v>66</v>
      </c>
      <c r="K324" s="10">
        <v>4360</v>
      </c>
      <c r="L324" s="10">
        <v>4360</v>
      </c>
      <c r="M324" s="198">
        <f t="shared" si="59"/>
        <v>0</v>
      </c>
      <c r="N324" s="188">
        <f t="shared" si="60"/>
        <v>287760</v>
      </c>
      <c r="O324" s="108">
        <f t="shared" si="61"/>
        <v>0</v>
      </c>
      <c r="P324" s="10">
        <f t="shared" si="62"/>
        <v>287760</v>
      </c>
      <c r="Q324" s="7"/>
    </row>
    <row r="325" spans="1:17" ht="10.5">
      <c r="A325" s="6" t="s">
        <v>67</v>
      </c>
      <c r="B325" s="7" t="s">
        <v>67</v>
      </c>
      <c r="C325" s="21" t="s">
        <v>376</v>
      </c>
      <c r="D325" s="77" t="s">
        <v>159</v>
      </c>
      <c r="E325" s="8">
        <v>2</v>
      </c>
      <c r="F325" s="72"/>
      <c r="G325" s="72"/>
      <c r="H325" s="72">
        <v>21</v>
      </c>
      <c r="I325" s="72">
        <v>36</v>
      </c>
      <c r="J325" s="38">
        <f t="shared" si="58"/>
        <v>57</v>
      </c>
      <c r="K325" s="10">
        <v>6150</v>
      </c>
      <c r="L325" s="10">
        <v>6150</v>
      </c>
      <c r="M325" s="198">
        <f t="shared" si="59"/>
        <v>0</v>
      </c>
      <c r="N325" s="188">
        <f t="shared" si="60"/>
        <v>350550</v>
      </c>
      <c r="O325" s="108">
        <f t="shared" si="61"/>
        <v>0</v>
      </c>
      <c r="P325" s="10">
        <f t="shared" si="62"/>
        <v>251712</v>
      </c>
      <c r="Q325" s="7"/>
    </row>
    <row r="326" spans="1:17" ht="10.5">
      <c r="A326" s="6" t="s">
        <v>67</v>
      </c>
      <c r="B326" s="7" t="s">
        <v>67</v>
      </c>
      <c r="C326" s="21" t="s">
        <v>381</v>
      </c>
      <c r="D326" s="8" t="s">
        <v>21</v>
      </c>
      <c r="E326" s="27">
        <v>1</v>
      </c>
      <c r="F326" s="72"/>
      <c r="G326" s="72"/>
      <c r="H326" s="9">
        <v>6</v>
      </c>
      <c r="I326" s="74">
        <v>32</v>
      </c>
      <c r="J326" s="38">
        <f t="shared" si="58"/>
        <v>38</v>
      </c>
      <c r="K326" s="10">
        <v>4416</v>
      </c>
      <c r="L326" s="10">
        <v>4416</v>
      </c>
      <c r="M326" s="198">
        <f t="shared" si="59"/>
        <v>0</v>
      </c>
      <c r="N326" s="188">
        <f t="shared" si="60"/>
        <v>167808</v>
      </c>
      <c r="O326" s="108">
        <f t="shared" si="61"/>
        <v>0</v>
      </c>
      <c r="P326" s="10">
        <f t="shared" si="62"/>
        <v>167808</v>
      </c>
      <c r="Q326" s="7"/>
    </row>
    <row r="327" spans="1:17" ht="10.5">
      <c r="A327" s="75" t="s">
        <v>67</v>
      </c>
      <c r="B327" s="76" t="s">
        <v>67</v>
      </c>
      <c r="C327" s="76" t="s">
        <v>166</v>
      </c>
      <c r="D327" s="77" t="s">
        <v>23</v>
      </c>
      <c r="E327" s="8">
        <v>2</v>
      </c>
      <c r="F327" s="72">
        <v>8</v>
      </c>
      <c r="G327" s="72">
        <v>15</v>
      </c>
      <c r="H327" s="9">
        <v>15</v>
      </c>
      <c r="I327" s="74">
        <v>0</v>
      </c>
      <c r="J327" s="78">
        <f t="shared" si="58"/>
        <v>38</v>
      </c>
      <c r="K327" s="10">
        <v>4355</v>
      </c>
      <c r="L327" s="10">
        <v>4355</v>
      </c>
      <c r="M327" s="198">
        <f t="shared" si="59"/>
        <v>100165</v>
      </c>
      <c r="N327" s="188">
        <f t="shared" si="60"/>
        <v>165490</v>
      </c>
      <c r="O327" s="108">
        <f t="shared" si="61"/>
        <v>100165</v>
      </c>
      <c r="P327" s="10">
        <f t="shared" si="62"/>
        <v>165490</v>
      </c>
      <c r="Q327" s="7" t="s">
        <v>355</v>
      </c>
    </row>
    <row r="328" spans="1:17" ht="10.5">
      <c r="A328" s="6" t="s">
        <v>67</v>
      </c>
      <c r="B328" s="7" t="s">
        <v>67</v>
      </c>
      <c r="C328" s="7" t="s">
        <v>379</v>
      </c>
      <c r="D328" s="8" t="s">
        <v>159</v>
      </c>
      <c r="E328" s="8">
        <v>2</v>
      </c>
      <c r="F328" s="72"/>
      <c r="G328" s="72"/>
      <c r="H328" s="72">
        <v>0</v>
      </c>
      <c r="I328" s="74">
        <v>24</v>
      </c>
      <c r="J328" s="38">
        <f t="shared" si="58"/>
        <v>24</v>
      </c>
      <c r="K328" s="10">
        <v>4416</v>
      </c>
      <c r="L328" s="10">
        <v>4416</v>
      </c>
      <c r="M328" s="198">
        <f t="shared" si="59"/>
        <v>0</v>
      </c>
      <c r="N328" s="188">
        <f t="shared" si="60"/>
        <v>105984</v>
      </c>
      <c r="O328" s="108">
        <f t="shared" si="61"/>
        <v>0</v>
      </c>
      <c r="P328" s="10">
        <f t="shared" si="62"/>
        <v>105984</v>
      </c>
      <c r="Q328" s="7"/>
    </row>
    <row r="329" spans="1:17" ht="10.5">
      <c r="A329" s="6" t="s">
        <v>67</v>
      </c>
      <c r="B329" s="7" t="s">
        <v>67</v>
      </c>
      <c r="C329" s="21" t="s">
        <v>377</v>
      </c>
      <c r="D329" s="77" t="s">
        <v>22</v>
      </c>
      <c r="E329" s="8">
        <v>2</v>
      </c>
      <c r="F329" s="72"/>
      <c r="G329" s="72"/>
      <c r="H329" s="72">
        <v>5</v>
      </c>
      <c r="I329" s="74">
        <v>18</v>
      </c>
      <c r="J329" s="38">
        <f t="shared" si="58"/>
        <v>23</v>
      </c>
      <c r="K329" s="10">
        <v>4416</v>
      </c>
      <c r="L329" s="10">
        <v>4416</v>
      </c>
      <c r="M329" s="198">
        <f t="shared" si="59"/>
        <v>0</v>
      </c>
      <c r="N329" s="188">
        <f t="shared" si="60"/>
        <v>101568</v>
      </c>
      <c r="O329" s="108">
        <f t="shared" si="61"/>
        <v>0</v>
      </c>
      <c r="P329" s="10">
        <f t="shared" si="62"/>
        <v>101568</v>
      </c>
      <c r="Q329" s="7"/>
    </row>
    <row r="330" spans="1:17" ht="10.5">
      <c r="A330" s="75" t="s">
        <v>67</v>
      </c>
      <c r="B330" s="76" t="s">
        <v>67</v>
      </c>
      <c r="C330" s="21" t="s">
        <v>120</v>
      </c>
      <c r="D330" s="77" t="s">
        <v>21</v>
      </c>
      <c r="E330" s="8">
        <v>1</v>
      </c>
      <c r="F330" s="72">
        <v>14</v>
      </c>
      <c r="G330" s="72">
        <v>6</v>
      </c>
      <c r="H330" s="9">
        <v>0</v>
      </c>
      <c r="I330" s="74">
        <v>0</v>
      </c>
      <c r="J330" s="78">
        <f t="shared" si="58"/>
        <v>20</v>
      </c>
      <c r="K330" s="10">
        <v>4355</v>
      </c>
      <c r="L330" s="10">
        <v>4355</v>
      </c>
      <c r="M330" s="198">
        <f t="shared" si="59"/>
        <v>87100</v>
      </c>
      <c r="N330" s="188">
        <f t="shared" si="60"/>
        <v>87100</v>
      </c>
      <c r="O330" s="108">
        <f t="shared" si="61"/>
        <v>87100</v>
      </c>
      <c r="P330" s="10">
        <f t="shared" si="62"/>
        <v>87100</v>
      </c>
      <c r="Q330" s="7" t="s">
        <v>355</v>
      </c>
    </row>
    <row r="331" spans="1:17" ht="10.5">
      <c r="A331" s="75" t="s">
        <v>67</v>
      </c>
      <c r="B331" s="76" t="s">
        <v>67</v>
      </c>
      <c r="C331" s="76" t="s">
        <v>165</v>
      </c>
      <c r="D331" s="77" t="s">
        <v>159</v>
      </c>
      <c r="E331" s="8">
        <v>2</v>
      </c>
      <c r="F331" s="72">
        <v>1</v>
      </c>
      <c r="G331" s="72">
        <v>7</v>
      </c>
      <c r="H331" s="9">
        <v>3</v>
      </c>
      <c r="I331" s="74">
        <v>0</v>
      </c>
      <c r="J331" s="78">
        <f>F331+G331+H331+I331</f>
        <v>11</v>
      </c>
      <c r="K331" s="10">
        <v>4355</v>
      </c>
      <c r="L331" s="10">
        <v>4355</v>
      </c>
      <c r="M331" s="198">
        <f t="shared" si="59"/>
        <v>34840</v>
      </c>
      <c r="N331" s="188">
        <f t="shared" si="60"/>
        <v>47905</v>
      </c>
      <c r="O331" s="108">
        <f t="shared" si="61"/>
        <v>34840</v>
      </c>
      <c r="P331" s="10">
        <f t="shared" si="62"/>
        <v>47905</v>
      </c>
      <c r="Q331" s="7" t="s">
        <v>355</v>
      </c>
    </row>
    <row r="332" spans="1:17" ht="10.5">
      <c r="A332" s="6" t="s">
        <v>67</v>
      </c>
      <c r="B332" s="7" t="s">
        <v>67</v>
      </c>
      <c r="C332" s="21" t="s">
        <v>374</v>
      </c>
      <c r="D332" s="77" t="s">
        <v>22</v>
      </c>
      <c r="E332" s="8">
        <v>2</v>
      </c>
      <c r="F332" s="72"/>
      <c r="G332" s="72"/>
      <c r="H332" s="72">
        <v>4</v>
      </c>
      <c r="I332" s="72">
        <v>6</v>
      </c>
      <c r="J332" s="38">
        <f t="shared" si="58"/>
        <v>10</v>
      </c>
      <c r="K332" s="10">
        <v>6150</v>
      </c>
      <c r="L332" s="10">
        <v>6150</v>
      </c>
      <c r="M332" s="198">
        <f t="shared" si="59"/>
        <v>0</v>
      </c>
      <c r="N332" s="188">
        <f t="shared" si="60"/>
        <v>61500</v>
      </c>
      <c r="O332" s="108">
        <f t="shared" si="61"/>
        <v>0</v>
      </c>
      <c r="P332" s="10">
        <f t="shared" si="62"/>
        <v>44160</v>
      </c>
      <c r="Q332" s="7"/>
    </row>
    <row r="333" spans="1:17" ht="10.5">
      <c r="A333" s="6" t="s">
        <v>67</v>
      </c>
      <c r="B333" s="7" t="s">
        <v>67</v>
      </c>
      <c r="C333" s="21" t="s">
        <v>383</v>
      </c>
      <c r="D333" s="8" t="s">
        <v>21</v>
      </c>
      <c r="E333" s="27">
        <v>1</v>
      </c>
      <c r="F333" s="72"/>
      <c r="G333" s="72"/>
      <c r="H333" s="72">
        <v>7</v>
      </c>
      <c r="I333" s="72">
        <v>1</v>
      </c>
      <c r="J333" s="38">
        <f t="shared" si="58"/>
        <v>8</v>
      </c>
      <c r="K333" s="10">
        <v>4360</v>
      </c>
      <c r="L333" s="10">
        <v>4360</v>
      </c>
      <c r="M333" s="198">
        <f t="shared" si="59"/>
        <v>0</v>
      </c>
      <c r="N333" s="188">
        <f t="shared" si="60"/>
        <v>34880</v>
      </c>
      <c r="O333" s="108">
        <f t="shared" si="61"/>
        <v>0</v>
      </c>
      <c r="P333" s="10">
        <f t="shared" si="62"/>
        <v>34880</v>
      </c>
      <c r="Q333" s="7"/>
    </row>
    <row r="334" spans="1:17" ht="11.25" thickBot="1">
      <c r="A334" s="6" t="s">
        <v>67</v>
      </c>
      <c r="B334" s="7" t="s">
        <v>67</v>
      </c>
      <c r="C334" s="7" t="s">
        <v>380</v>
      </c>
      <c r="D334" s="8" t="s">
        <v>22</v>
      </c>
      <c r="E334" s="8">
        <v>2</v>
      </c>
      <c r="F334" s="72"/>
      <c r="G334" s="72"/>
      <c r="H334" s="9">
        <v>6</v>
      </c>
      <c r="I334" s="74">
        <v>0</v>
      </c>
      <c r="J334" s="78">
        <f t="shared" si="58"/>
        <v>6</v>
      </c>
      <c r="K334" s="10">
        <v>4355</v>
      </c>
      <c r="L334" s="10">
        <v>4355</v>
      </c>
      <c r="M334" s="198">
        <f t="shared" si="59"/>
        <v>0</v>
      </c>
      <c r="N334" s="188">
        <f t="shared" si="60"/>
        <v>26130</v>
      </c>
      <c r="O334" s="108">
        <f t="shared" si="61"/>
        <v>0</v>
      </c>
      <c r="P334" s="10">
        <f t="shared" si="62"/>
        <v>26130</v>
      </c>
      <c r="Q334" s="7" t="s">
        <v>355</v>
      </c>
    </row>
    <row r="335" spans="1:17" ht="10.5">
      <c r="A335" s="12" t="s">
        <v>67</v>
      </c>
      <c r="B335" s="13"/>
      <c r="C335" s="13" t="s">
        <v>68</v>
      </c>
      <c r="D335" s="14"/>
      <c r="E335" s="14"/>
      <c r="F335" s="15">
        <f>SUM(F315:F334)</f>
        <v>701</v>
      </c>
      <c r="G335" s="30">
        <f>SUM(G315:G334)</f>
        <v>601</v>
      </c>
      <c r="H335" s="30">
        <f>SUM(H315:H334)</f>
        <v>542</v>
      </c>
      <c r="I335" s="30">
        <f>SUM(I315:I334)</f>
        <v>762</v>
      </c>
      <c r="J335" s="39">
        <f>SUM(J315:J334)</f>
        <v>2606</v>
      </c>
      <c r="K335" s="84"/>
      <c r="L335" s="84"/>
      <c r="M335" s="189">
        <f>SUM(M315:M334)</f>
        <v>5837510</v>
      </c>
      <c r="N335" s="191">
        <f>SUM(N315:N334)</f>
        <v>11850360</v>
      </c>
      <c r="O335" s="123">
        <f>SUM(O315:O334)</f>
        <v>5692593</v>
      </c>
      <c r="P335" s="16">
        <f>SUM(P315:P334)</f>
        <v>11424337</v>
      </c>
      <c r="Q335" s="9"/>
    </row>
    <row r="336" spans="1:17" ht="10.5">
      <c r="A336" s="22" t="s">
        <v>67</v>
      </c>
      <c r="B336" s="23"/>
      <c r="C336" s="23" t="s">
        <v>24</v>
      </c>
      <c r="D336" s="24"/>
      <c r="E336" s="24"/>
      <c r="F336" s="42">
        <f>F335/F339</f>
        <v>0.04367873387750015</v>
      </c>
      <c r="G336" s="44">
        <f>G335/G339</f>
        <v>0.03753903810118676</v>
      </c>
      <c r="H336" s="44">
        <f>H335/H339</f>
        <v>0.04198946389835761</v>
      </c>
      <c r="I336" s="44">
        <f>I335/I339</f>
        <v>0.0488117353148421</v>
      </c>
      <c r="J336" s="43">
        <f>J335/J339</f>
        <v>0.04301891775892238</v>
      </c>
      <c r="K336" s="19"/>
      <c r="L336" s="19"/>
      <c r="M336" s="202">
        <f>M335/M339</f>
        <v>0.03919879205166367</v>
      </c>
      <c r="N336" s="202">
        <f>N335/N339</f>
        <v>0.04174994712198658</v>
      </c>
      <c r="P336" s="7"/>
      <c r="Q336" s="9"/>
    </row>
    <row r="337" spans="1:17" ht="10.5">
      <c r="A337" s="6" t="s">
        <v>67</v>
      </c>
      <c r="C337" s="7" t="s">
        <v>25</v>
      </c>
      <c r="G337" s="26">
        <f>F335+G335</f>
        <v>1302</v>
      </c>
      <c r="H337" s="26">
        <f>F335+G335+H335</f>
        <v>1844</v>
      </c>
      <c r="I337" s="26">
        <f>F335+G335+H335+I335</f>
        <v>2606</v>
      </c>
      <c r="K337" s="19"/>
      <c r="L337" s="19"/>
      <c r="P337" s="7"/>
      <c r="Q337" s="9"/>
    </row>
    <row r="338" spans="11:17" ht="11.25" thickBot="1">
      <c r="K338" s="19"/>
      <c r="L338" s="19"/>
      <c r="P338" s="7"/>
      <c r="Q338" s="8"/>
    </row>
    <row r="339" spans="3:17" ht="13.5" thickBot="1">
      <c r="C339" s="88" t="s">
        <v>69</v>
      </c>
      <c r="D339" s="20"/>
      <c r="E339" s="20"/>
      <c r="F339" s="83">
        <f>SUM(F12,F39,F77,F109,F311,F138,F153,F194,F210,F239,F102,F283,F335)</f>
        <v>16049</v>
      </c>
      <c r="G339" s="83">
        <f>SUM(G12,G39,G77,G109,G311,G138,G153,G194,G210,G239,G102,G283,G335)</f>
        <v>16010</v>
      </c>
      <c r="H339" s="83">
        <f>SUM(H12,H39,H77,H109,H311,H138,H153,H194,H210,H239,H102,H283,H335)</f>
        <v>12908</v>
      </c>
      <c r="I339" s="83">
        <f>SUM(I12,I39,I77,I109,I311,I138,I153,I194,I210,I239,I102,I283,I335)</f>
        <v>15611</v>
      </c>
      <c r="J339" s="137">
        <f>SUM(J12,J39,J77,J109,J311,J138,J153,J194,J210,J239,J102,J283,J335)</f>
        <v>60578</v>
      </c>
      <c r="K339" s="83"/>
      <c r="L339" s="83"/>
      <c r="M339" s="199">
        <f>SUM(M12,M39,M77,M109,M311,M138,M153,M194,M210,M239,M102,M283,M335)</f>
        <v>148920660.42</v>
      </c>
      <c r="N339" s="199">
        <f>SUM(N12,N39,N77,N109,N311,N138,N153,N194,N210,N239,N102,N283,N335)</f>
        <v>283841317.58</v>
      </c>
      <c r="O339" s="254">
        <f>SUM(O12,O39,O77,O109,O311,O138,O153,O194,O210,O239,O102,O283,O335)</f>
        <v>139282499.32</v>
      </c>
      <c r="P339" s="140">
        <f>SUM(P12,P39,P77,P109,P311,P138,P153,P194,P210,P239,P102,P283,P335)</f>
        <v>264315467.86</v>
      </c>
      <c r="Q339" s="9"/>
    </row>
    <row r="340" spans="10:17" ht="10.5">
      <c r="J340" s="258" t="s">
        <v>445</v>
      </c>
      <c r="K340" s="19"/>
      <c r="L340" s="19"/>
      <c r="M340" s="204" t="s">
        <v>108</v>
      </c>
      <c r="N340" s="188">
        <f>N339*1.25</f>
        <v>354801646.97499996</v>
      </c>
      <c r="P340" s="10">
        <f>P339*1.25</f>
        <v>330394334.82500005</v>
      </c>
      <c r="Q340" s="9"/>
    </row>
    <row r="341" spans="11:17" ht="10.5">
      <c r="K341" s="19"/>
      <c r="L341" s="19"/>
      <c r="P341" s="7" t="s">
        <v>441</v>
      </c>
      <c r="Q341" s="17"/>
    </row>
    <row r="342" spans="1:17" ht="11.25" thickBot="1">
      <c r="A342" s="21"/>
      <c r="B342" s="21"/>
      <c r="C342" s="9"/>
      <c r="D342" s="9"/>
      <c r="F342" s="95"/>
      <c r="I342" s="36"/>
      <c r="K342" s="70" t="s">
        <v>70</v>
      </c>
      <c r="L342" s="129" t="s">
        <v>109</v>
      </c>
      <c r="M342" s="188"/>
      <c r="P342" s="162"/>
      <c r="Q342" s="17"/>
    </row>
    <row r="343" spans="3:17" ht="11.25" thickTop="1">
      <c r="C343" s="31" t="s">
        <v>71</v>
      </c>
      <c r="D343" s="32"/>
      <c r="E343" s="32"/>
      <c r="F343" s="33">
        <f>SUMIF(D3:D334,"=BTE",F3:F334)</f>
        <v>8027</v>
      </c>
      <c r="G343" s="37">
        <f>SUMIF($D3:$D334,"=BTE",G3:G334)</f>
        <v>8539</v>
      </c>
      <c r="H343" s="37">
        <f>SUMIF($D$3:$D334,"=BTE",H3:H334)</f>
        <v>7913</v>
      </c>
      <c r="I343" s="37">
        <f>SUMIF($D$3:$D334,"=BTE",I3:I334)</f>
        <v>9468</v>
      </c>
      <c r="J343" s="41">
        <f>SUMIF($D$3:$D334,"=BTE",J3:J334)</f>
        <v>33947</v>
      </c>
      <c r="K343" s="71">
        <f aca="true" t="shared" si="63" ref="K343:L347">I343/I$339</f>
        <v>0.606495419896227</v>
      </c>
      <c r="L343" s="141">
        <f t="shared" si="63"/>
        <v>0.5603849582356631</v>
      </c>
      <c r="M343" s="188"/>
      <c r="P343" s="162"/>
      <c r="Q343" s="9"/>
    </row>
    <row r="344" spans="3:17" ht="10.5">
      <c r="C344" s="34" t="s">
        <v>72</v>
      </c>
      <c r="F344" s="9">
        <f>SUMIF($D3:$D334,"=ITE",F3:F334)</f>
        <v>3835</v>
      </c>
      <c r="G344" s="26">
        <f>SUMIF($D3:$D334,"=ITE",G3:G334)</f>
        <v>3848</v>
      </c>
      <c r="H344" s="26">
        <f>SUMIF($D3:$D334,"=ITE",H3:H334)</f>
        <v>2660</v>
      </c>
      <c r="I344" s="26">
        <f>SUMIF($D3:$D334,"=ITE",I3:I334)</f>
        <v>3391</v>
      </c>
      <c r="J344" s="40">
        <f>SUMIF($D3:$D334,"=ITE",J3:J334)</f>
        <v>13734</v>
      </c>
      <c r="K344" s="71">
        <f t="shared" si="63"/>
        <v>0.21721862789058996</v>
      </c>
      <c r="L344" s="141">
        <f t="shared" si="63"/>
        <v>0.22671596949387565</v>
      </c>
      <c r="M344" s="188"/>
      <c r="P344" s="162"/>
      <c r="Q344" s="9"/>
    </row>
    <row r="345" spans="3:17" ht="10.5">
      <c r="C345" s="34" t="s">
        <v>73</v>
      </c>
      <c r="F345" s="9">
        <f>SUMIF($D3:$D334,"=kan",F3:F334)</f>
        <v>3434</v>
      </c>
      <c r="G345" s="26">
        <f>SUMIF($D3:$D334,"=kan",G3:G334)</f>
        <v>2921</v>
      </c>
      <c r="H345" s="26">
        <f>SUMIF($D3:$D334,"=kan",H3:H334)</f>
        <v>1899</v>
      </c>
      <c r="I345" s="26">
        <f>SUMIF($D3:$D334,"=kan",I3:I334)</f>
        <v>2211</v>
      </c>
      <c r="J345" s="40">
        <f>SUMIF($D3:$D334,"=kan",J3:J334)</f>
        <v>10465</v>
      </c>
      <c r="K345" s="71">
        <f t="shared" si="63"/>
        <v>0.14163090128755365</v>
      </c>
      <c r="L345" s="141">
        <f t="shared" si="63"/>
        <v>0.17275248440027732</v>
      </c>
      <c r="M345" s="188"/>
      <c r="P345" s="162"/>
      <c r="Q345" s="9"/>
    </row>
    <row r="346" spans="3:17" ht="10.5">
      <c r="C346" s="34" t="s">
        <v>159</v>
      </c>
      <c r="F346" s="9">
        <f>SUMIF($D3:$D334,"=CIC",F3:F334)</f>
        <v>745</v>
      </c>
      <c r="G346" s="26">
        <f>SUMIF($D3:$D334,"=CIC",G3:G334)</f>
        <v>688</v>
      </c>
      <c r="H346" s="26">
        <f>SUMIF($D3:$D334,"=CIC",H3:H334)</f>
        <v>434</v>
      </c>
      <c r="I346" s="26">
        <f>SUMIF($D3:$D334,"=CIC",I3:I334)</f>
        <v>535</v>
      </c>
      <c r="J346" s="40">
        <f>SUMIF($D3:$D334,"=CIC",J3:J334)</f>
        <v>2402</v>
      </c>
      <c r="K346" s="71">
        <f t="shared" si="63"/>
        <v>0.03427070655307155</v>
      </c>
      <c r="L346" s="141">
        <f t="shared" si="63"/>
        <v>0.039651358579022085</v>
      </c>
      <c r="M346" s="188"/>
      <c r="P346" s="162"/>
      <c r="Q346" s="9"/>
    </row>
    <row r="347" spans="3:17" ht="10.5">
      <c r="C347" s="34" t="s">
        <v>185</v>
      </c>
      <c r="F347" s="9">
        <f>F339-SUM(F343:F346)</f>
        <v>8</v>
      </c>
      <c r="G347" s="26">
        <f>G339-SUM(G343:G346)</f>
        <v>14</v>
      </c>
      <c r="H347" s="26">
        <f>H339-SUM(H343:H346)</f>
        <v>2</v>
      </c>
      <c r="I347" s="26">
        <f>I339-SUM(I343:I346)</f>
        <v>6</v>
      </c>
      <c r="J347" s="40">
        <f>J339-SUM(J343:J346)</f>
        <v>30</v>
      </c>
      <c r="K347" s="71">
        <f t="shared" si="63"/>
        <v>0.0003843443725578118</v>
      </c>
      <c r="L347" s="141">
        <f t="shared" si="63"/>
        <v>0.0004952292911618079</v>
      </c>
      <c r="M347" s="188"/>
      <c r="P347" s="7"/>
      <c r="Q347" s="9"/>
    </row>
    <row r="348" spans="3:17" ht="11.25" thickBot="1">
      <c r="C348" s="48" t="s">
        <v>74</v>
      </c>
      <c r="D348" s="49"/>
      <c r="E348" s="49"/>
      <c r="F348" s="50">
        <f aca="true" t="shared" si="64" ref="F348:L348">SUM(F343:F347)</f>
        <v>16049</v>
      </c>
      <c r="G348" s="51">
        <f t="shared" si="64"/>
        <v>16010</v>
      </c>
      <c r="H348" s="51">
        <f t="shared" si="64"/>
        <v>12908</v>
      </c>
      <c r="I348" s="51">
        <f t="shared" si="64"/>
        <v>15611</v>
      </c>
      <c r="J348" s="52">
        <f t="shared" si="64"/>
        <v>60578</v>
      </c>
      <c r="K348" s="73">
        <f t="shared" si="64"/>
        <v>1</v>
      </c>
      <c r="L348" s="182">
        <f t="shared" si="64"/>
        <v>1</v>
      </c>
      <c r="M348" s="188"/>
      <c r="P348" s="7"/>
      <c r="Q348" s="9"/>
    </row>
    <row r="349" spans="13:17" ht="11.25" thickTop="1">
      <c r="M349" s="188"/>
      <c r="P349" s="7"/>
      <c r="Q349" s="9"/>
    </row>
    <row r="350" spans="16:17" ht="10.5">
      <c r="P350" s="7"/>
      <c r="Q350" s="9"/>
    </row>
    <row r="351" spans="16:17" ht="10.5">
      <c r="P351" s="7"/>
      <c r="Q351" s="9"/>
    </row>
    <row r="352" spans="16:17" ht="10.5">
      <c r="P352" s="7"/>
      <c r="Q352" s="9"/>
    </row>
    <row r="353" spans="16:17" ht="10.5">
      <c r="P353" s="7"/>
      <c r="Q353" s="9"/>
    </row>
    <row r="354" spans="16:17" ht="10.5">
      <c r="P354" s="7"/>
      <c r="Q354" s="9"/>
    </row>
    <row r="355" spans="16:17" ht="10.5">
      <c r="P355" s="7"/>
      <c r="Q355" s="9"/>
    </row>
    <row r="356" spans="16:17" ht="10.5">
      <c r="P356" s="7"/>
      <c r="Q356" s="9"/>
    </row>
    <row r="357" spans="16:17" ht="10.5">
      <c r="P357" s="7"/>
      <c r="Q357" s="9"/>
    </row>
    <row r="358" spans="16:17" ht="10.5">
      <c r="P358" s="7"/>
      <c r="Q358" s="9"/>
    </row>
    <row r="359" spans="11:17" ht="10.5">
      <c r="K359" s="10" t="s">
        <v>75</v>
      </c>
      <c r="P359" s="7"/>
      <c r="Q359" s="9"/>
    </row>
    <row r="360" spans="11:17" ht="10.5">
      <c r="K360" s="10" t="s">
        <v>76</v>
      </c>
      <c r="P360" s="7"/>
      <c r="Q360" s="9"/>
    </row>
    <row r="361" spans="16:17" ht="10.5">
      <c r="P361" s="7"/>
      <c r="Q361" s="9"/>
    </row>
    <row r="362" spans="3:17" ht="10.5">
      <c r="C362" s="7" t="s">
        <v>226</v>
      </c>
      <c r="D362" s="7"/>
      <c r="F362" s="26">
        <f>SUMIF($E3:$E334,"=1",F3:F334)</f>
        <v>7798</v>
      </c>
      <c r="G362" s="26">
        <f>SUMIF($E3:$E334,"=1",G3:G334)</f>
        <v>8271</v>
      </c>
      <c r="H362" s="26">
        <f>SUMIF($E3:$E334,"=1",H3:H334)</f>
        <v>7226</v>
      </c>
      <c r="I362" s="26">
        <f>SUMIF($E3:$E334,"=1",I3:I334)</f>
        <v>8595</v>
      </c>
      <c r="J362" s="38">
        <f>SUMIF($E3:$E334,"=1",J3:J334)</f>
        <v>31890</v>
      </c>
      <c r="K362" s="42">
        <f>J362/J$339</f>
        <v>0.5264287365050018</v>
      </c>
      <c r="L362" s="42"/>
      <c r="P362" s="7"/>
      <c r="Q362" s="9"/>
    </row>
    <row r="363" spans="3:17" ht="12.75">
      <c r="C363" s="7" t="s">
        <v>228</v>
      </c>
      <c r="D363" s="134"/>
      <c r="F363" s="26">
        <f>SUMIF($E3:$E334,"=2",F3:F334)</f>
        <v>8049</v>
      </c>
      <c r="G363" s="26">
        <f>SUMIF($E3:$E334,"=2",G3:G334)</f>
        <v>7476</v>
      </c>
      <c r="H363" s="26">
        <f>SUMIF($E3:$E334,"=2",H3:H334)</f>
        <v>4866</v>
      </c>
      <c r="I363" s="26">
        <f>SUMIF($E3:$E334,"=2",I3:I334)</f>
        <v>5832</v>
      </c>
      <c r="J363" s="38">
        <f>SUMIF($E3:$E334,"=2",J3:J334)</f>
        <v>26223</v>
      </c>
      <c r="K363" s="42">
        <f>J363/J$339</f>
        <v>0.4328799234045363</v>
      </c>
      <c r="L363" s="42"/>
      <c r="P363" s="7"/>
      <c r="Q363" s="9"/>
    </row>
    <row r="364" spans="3:17" ht="10.5">
      <c r="C364" s="7" t="s">
        <v>229</v>
      </c>
      <c r="F364" s="26">
        <f>SUMIF($E3:$E334,"=3",F3:F334)</f>
        <v>175</v>
      </c>
      <c r="G364" s="26">
        <f>SUMIF($E3:$E334,"=3",G3:G334)</f>
        <v>237</v>
      </c>
      <c r="H364" s="26">
        <f>SUMIF($E3:$E334,"=3",H3:H334)</f>
        <v>672</v>
      </c>
      <c r="I364" s="26">
        <f>SUMIF($E3:$E334,"=3",I3:I334)</f>
        <v>1116</v>
      </c>
      <c r="J364" s="38">
        <f>SUMIF($E3:$E334,"=3",J3:J334)</f>
        <v>2200</v>
      </c>
      <c r="K364" s="42">
        <f>J364/J$339</f>
        <v>0.03631681468519925</v>
      </c>
      <c r="L364" s="42"/>
      <c r="P364" s="7"/>
      <c r="Q364" s="9"/>
    </row>
    <row r="365" spans="3:17" ht="10.5">
      <c r="C365" s="7" t="s">
        <v>227</v>
      </c>
      <c r="F365" s="26">
        <f>F339-SUM(F362:F364)</f>
        <v>27</v>
      </c>
      <c r="G365" s="26">
        <f>G339-SUM(G362:G364)</f>
        <v>26</v>
      </c>
      <c r="H365" s="26">
        <f>H339-SUM(H362:H364)</f>
        <v>144</v>
      </c>
      <c r="I365" s="26">
        <f>I339-SUM(I362:I364)</f>
        <v>68</v>
      </c>
      <c r="J365" s="156">
        <f>J339-SUM(J362:J364)</f>
        <v>265</v>
      </c>
      <c r="K365" s="42">
        <f>J365/J$339</f>
        <v>0.004374525405262637</v>
      </c>
      <c r="L365" s="42"/>
      <c r="P365" s="7"/>
      <c r="Q365" s="9"/>
    </row>
    <row r="366" spans="1:17" ht="10.5">
      <c r="A366" s="1"/>
      <c r="B366" s="2"/>
      <c r="C366" s="2" t="s">
        <v>7</v>
      </c>
      <c r="D366" s="3"/>
      <c r="E366" s="3"/>
      <c r="F366" s="35">
        <f aca="true" t="shared" si="65" ref="F366:K366">SUM(F362:F365)</f>
        <v>16049</v>
      </c>
      <c r="G366" s="35">
        <f t="shared" si="65"/>
        <v>16010</v>
      </c>
      <c r="H366" s="35">
        <f t="shared" si="65"/>
        <v>12908</v>
      </c>
      <c r="I366" s="35">
        <f t="shared" si="65"/>
        <v>15611</v>
      </c>
      <c r="J366" s="53">
        <f t="shared" si="65"/>
        <v>60578</v>
      </c>
      <c r="K366" s="85">
        <f t="shared" si="65"/>
        <v>0.9999999999999999</v>
      </c>
      <c r="L366" s="85"/>
      <c r="M366" s="192"/>
      <c r="N366" s="205">
        <f>SUM(F366:I366)</f>
        <v>60578</v>
      </c>
      <c r="P366" s="7"/>
      <c r="Q366" s="9"/>
    </row>
    <row r="367" spans="4:17" ht="10.5">
      <c r="D367" s="8" t="s">
        <v>422</v>
      </c>
      <c r="P367" s="7"/>
      <c r="Q367" s="9"/>
    </row>
    <row r="368" spans="3:17" ht="10.5">
      <c r="C368" s="7" t="s">
        <v>421</v>
      </c>
      <c r="D368" s="8">
        <v>4416</v>
      </c>
      <c r="F368" s="9">
        <f>SUMIF($K3:$K334,"&gt;4416",F3:F334)</f>
        <v>6261</v>
      </c>
      <c r="G368" s="9">
        <f>SUMIF($K3:$K334,"&gt;4416",G3:G334)</f>
        <v>6418</v>
      </c>
      <c r="H368" s="9">
        <f>SUMIF($K3:$K334,"&gt;4416",H3:H334)</f>
        <v>5643</v>
      </c>
      <c r="I368" s="9">
        <f>SUMIF($K3:$K334,"&gt;4416",I3:I334)</f>
        <v>7100</v>
      </c>
      <c r="J368" s="38">
        <f>SUMIF($K3:$K334,"&gt;4416",J3:J334)</f>
        <v>25422</v>
      </c>
      <c r="K368" s="42">
        <f>J368/J$339</f>
        <v>0.41965730133051604</v>
      </c>
      <c r="L368" s="42"/>
      <c r="P368" s="7"/>
      <c r="Q368" s="9"/>
    </row>
    <row r="369" spans="3:17" ht="10.5">
      <c r="C369" s="7" t="s">
        <v>77</v>
      </c>
      <c r="F369" s="54">
        <f>(F362+F363)/F339</f>
        <v>0.987413546015328</v>
      </c>
      <c r="G369" s="54">
        <f>(G362+G363)/G339</f>
        <v>0.9835727670206121</v>
      </c>
      <c r="H369" s="54">
        <f>(H362+H363)/H339</f>
        <v>0.9367833901456462</v>
      </c>
      <c r="I369" s="54">
        <f>(I362+I363)/I339</f>
        <v>0.9241560438152585</v>
      </c>
      <c r="J369" s="150">
        <f>(J362+J363)/J339</f>
        <v>0.9593086599095381</v>
      </c>
      <c r="K369" s="42"/>
      <c r="L369" s="42"/>
      <c r="P369" s="7"/>
      <c r="Q369" s="9"/>
    </row>
    <row r="370" spans="3:17" ht="10.5">
      <c r="C370" s="7" t="s">
        <v>78</v>
      </c>
      <c r="P370" s="7"/>
      <c r="Q370" s="9"/>
    </row>
    <row r="371" ht="12.75">
      <c r="P371" s="7"/>
    </row>
    <row r="372" ht="12.75">
      <c r="P372" s="7"/>
    </row>
    <row r="373" ht="12.75">
      <c r="P373" s="7"/>
    </row>
    <row r="374" ht="12.75">
      <c r="P374" s="7"/>
    </row>
    <row r="375" ht="12.75">
      <c r="P375" s="161"/>
    </row>
    <row r="376" spans="1:16" ht="12.75">
      <c r="A376" s="6"/>
      <c r="C376" s="57"/>
      <c r="E376" s="106"/>
      <c r="F376" s="21"/>
      <c r="G376" s="55"/>
      <c r="H376" s="55"/>
      <c r="I376" s="55"/>
      <c r="J376" s="58"/>
      <c r="K376" s="57"/>
      <c r="L376" s="57"/>
      <c r="M376" s="206"/>
      <c r="N376" s="207"/>
      <c r="P376" s="161"/>
    </row>
    <row r="377" spans="3:16" ht="12.75">
      <c r="C377" s="57"/>
      <c r="E377" s="106"/>
      <c r="F377" s="21"/>
      <c r="G377" s="55"/>
      <c r="H377" s="55"/>
      <c r="I377" s="55"/>
      <c r="J377" s="58"/>
      <c r="K377" s="57"/>
      <c r="L377" s="57"/>
      <c r="M377" s="206"/>
      <c r="N377" s="207"/>
      <c r="P377" s="161"/>
    </row>
    <row r="378" spans="3:16" ht="12.75">
      <c r="C378" s="57"/>
      <c r="E378" s="106"/>
      <c r="F378" s="21"/>
      <c r="G378" s="55"/>
      <c r="H378" s="55"/>
      <c r="I378" s="55"/>
      <c r="J378" s="58"/>
      <c r="K378" s="57"/>
      <c r="L378" s="57"/>
      <c r="M378" s="206"/>
      <c r="N378" s="207"/>
      <c r="P378" s="161"/>
    </row>
    <row r="379" spans="3:16" ht="12.75">
      <c r="C379" s="57"/>
      <c r="E379" s="106"/>
      <c r="F379" s="21"/>
      <c r="G379" s="55"/>
      <c r="H379" s="55"/>
      <c r="I379" s="55"/>
      <c r="J379" s="58"/>
      <c r="K379" s="57"/>
      <c r="L379" s="57"/>
      <c r="M379" s="206"/>
      <c r="N379" s="207"/>
      <c r="P379" s="161"/>
    </row>
    <row r="380" spans="3:16" ht="12.75">
      <c r="C380" s="57"/>
      <c r="E380" s="106"/>
      <c r="F380" s="21"/>
      <c r="G380" s="55"/>
      <c r="H380" s="55"/>
      <c r="I380" s="55"/>
      <c r="J380" s="58"/>
      <c r="K380" s="57"/>
      <c r="L380" s="57"/>
      <c r="M380" s="206"/>
      <c r="N380" s="207"/>
      <c r="P380" s="161"/>
    </row>
    <row r="381" spans="3:16" ht="12.75">
      <c r="C381" s="57"/>
      <c r="E381" s="106"/>
      <c r="F381" s="21"/>
      <c r="G381" s="55"/>
      <c r="H381" s="55"/>
      <c r="I381" s="55"/>
      <c r="J381" s="58"/>
      <c r="K381" s="57"/>
      <c r="L381" s="57"/>
      <c r="M381" s="206"/>
      <c r="N381" s="207"/>
      <c r="P381" s="161"/>
    </row>
    <row r="382" spans="3:19" ht="12.75">
      <c r="C382" s="57"/>
      <c r="E382" s="106"/>
      <c r="F382" s="21"/>
      <c r="G382" s="55"/>
      <c r="H382" s="55"/>
      <c r="I382" s="55"/>
      <c r="J382" s="58"/>
      <c r="K382" s="57"/>
      <c r="L382" s="57"/>
      <c r="M382" s="206"/>
      <c r="N382" s="207"/>
      <c r="P382" s="161"/>
      <c r="R382" s="46"/>
      <c r="S382" s="45" t="s">
        <v>80</v>
      </c>
    </row>
    <row r="383" spans="1:19" ht="12.75">
      <c r="A383"/>
      <c r="B383"/>
      <c r="C383" s="57"/>
      <c r="D383"/>
      <c r="E383" s="106"/>
      <c r="F383" s="21"/>
      <c r="G383" s="55"/>
      <c r="H383" s="55"/>
      <c r="I383" s="55"/>
      <c r="J383" s="58"/>
      <c r="K383" s="57"/>
      <c r="L383" s="57"/>
      <c r="M383" s="206"/>
      <c r="N383" s="207"/>
      <c r="P383" s="161"/>
      <c r="Q383"/>
      <c r="S383" s="56" t="s">
        <v>82</v>
      </c>
    </row>
    <row r="384" spans="1:19" ht="12.75">
      <c r="A384"/>
      <c r="B384"/>
      <c r="C384" s="57"/>
      <c r="D384"/>
      <c r="E384" s="106"/>
      <c r="F384" s="21"/>
      <c r="G384" s="55"/>
      <c r="H384" s="55"/>
      <c r="I384" s="55"/>
      <c r="J384" s="58"/>
      <c r="K384" s="57"/>
      <c r="L384" s="57"/>
      <c r="M384" s="206"/>
      <c r="N384" s="207"/>
      <c r="P384" s="161"/>
      <c r="Q384"/>
      <c r="S384" s="46" t="s">
        <v>83</v>
      </c>
    </row>
    <row r="385" spans="1:19" ht="12.75">
      <c r="A385"/>
      <c r="B385"/>
      <c r="C385" s="57"/>
      <c r="D385"/>
      <c r="E385" s="106"/>
      <c r="F385" s="21"/>
      <c r="G385" s="55"/>
      <c r="H385" s="55"/>
      <c r="I385" s="55"/>
      <c r="J385" s="58"/>
      <c r="K385" s="57"/>
      <c r="L385" s="57"/>
      <c r="M385" s="206"/>
      <c r="N385" s="207"/>
      <c r="P385" s="161"/>
      <c r="Q385"/>
      <c r="S385" s="46" t="s">
        <v>84</v>
      </c>
    </row>
    <row r="386" spans="1:19" ht="12.75">
      <c r="A386"/>
      <c r="B386"/>
      <c r="C386" s="57"/>
      <c r="D386"/>
      <c r="E386" s="106"/>
      <c r="F386" s="21"/>
      <c r="G386" s="55"/>
      <c r="H386" s="55"/>
      <c r="I386" s="55"/>
      <c r="J386" s="58"/>
      <c r="K386" s="57"/>
      <c r="L386" s="57"/>
      <c r="M386" s="206"/>
      <c r="N386" s="207"/>
      <c r="P386" s="161"/>
      <c r="Q386"/>
      <c r="S386" s="46" t="s">
        <v>89</v>
      </c>
    </row>
    <row r="387" spans="1:19" ht="12.75">
      <c r="A387"/>
      <c r="B387"/>
      <c r="C387" s="57"/>
      <c r="D387"/>
      <c r="E387" s="106"/>
      <c r="F387" s="21"/>
      <c r="G387" s="55"/>
      <c r="H387" s="55"/>
      <c r="I387" s="55"/>
      <c r="J387" s="58"/>
      <c r="K387" s="7" t="s">
        <v>79</v>
      </c>
      <c r="L387" s="7" t="s">
        <v>79</v>
      </c>
      <c r="M387" s="206"/>
      <c r="N387" s="207"/>
      <c r="Q387" s="9" t="s">
        <v>110</v>
      </c>
      <c r="S387" s="46" t="s">
        <v>86</v>
      </c>
    </row>
    <row r="388" spans="1:19" ht="12.75">
      <c r="A388"/>
      <c r="K388" s="7" t="s">
        <v>81</v>
      </c>
      <c r="L388" s="7" t="s">
        <v>7</v>
      </c>
      <c r="Q388" s="9"/>
      <c r="S388" s="46" t="s">
        <v>88</v>
      </c>
    </row>
    <row r="389" spans="1:17" ht="12.75">
      <c r="A389" s="87"/>
      <c r="C389" s="7" t="s">
        <v>4</v>
      </c>
      <c r="F389" s="131">
        <f>$F$239</f>
        <v>4560</v>
      </c>
      <c r="G389" s="130">
        <f>$G$239</f>
        <v>4986</v>
      </c>
      <c r="H389" s="130">
        <f>$H$239</f>
        <v>3681</v>
      </c>
      <c r="I389" s="130">
        <f>$I$239</f>
        <v>3607</v>
      </c>
      <c r="J389" s="166">
        <f>J$239</f>
        <v>16834</v>
      </c>
      <c r="K389" s="163">
        <f>I389/I$402</f>
        <v>0.2310550253026712</v>
      </c>
      <c r="L389" s="163">
        <f>J389/J$402</f>
        <v>0.27788966291392914</v>
      </c>
      <c r="M389" s="208">
        <f>M$239</f>
        <v>46557062.38999999</v>
      </c>
      <c r="N389" s="209">
        <f>N$239</f>
        <v>82158603.52</v>
      </c>
      <c r="O389" s="108">
        <f>O$239</f>
        <v>41679297.41</v>
      </c>
      <c r="P389" s="108">
        <f>P$239</f>
        <v>73624224.92</v>
      </c>
      <c r="Q389" s="42">
        <f aca="true" t="shared" si="66" ref="Q389:Q401">N389/N$402</f>
        <v>0.2894525864679436</v>
      </c>
    </row>
    <row r="390" spans="1:17" ht="12.75">
      <c r="A390"/>
      <c r="C390" s="7" t="s">
        <v>85</v>
      </c>
      <c r="D390" s="7"/>
      <c r="F390" s="131">
        <f>$F$311</f>
        <v>2962</v>
      </c>
      <c r="G390" s="130">
        <f>$G$311</f>
        <v>3151</v>
      </c>
      <c r="H390" s="130">
        <f>$H$311</f>
        <v>2531</v>
      </c>
      <c r="I390" s="130">
        <f>$I$311</f>
        <v>3432</v>
      </c>
      <c r="J390" s="166">
        <f>J$311</f>
        <v>12076</v>
      </c>
      <c r="K390" s="163">
        <f aca="true" t="shared" si="67" ref="K390:K401">I390/I$402</f>
        <v>0.21984498110306835</v>
      </c>
      <c r="L390" s="163">
        <f aca="true" t="shared" si="68" ref="L390:L401">J390/J$402</f>
        <v>0.19934629733566642</v>
      </c>
      <c r="M390" s="208">
        <f>M$311</f>
        <v>27367243.29</v>
      </c>
      <c r="N390" s="209">
        <f>N$311</f>
        <v>55293229.29</v>
      </c>
      <c r="O390" s="108">
        <f>O$311</f>
        <v>26688443.29</v>
      </c>
      <c r="P390" s="108">
        <f>P$311</f>
        <v>52480269.29</v>
      </c>
      <c r="Q390" s="42">
        <f t="shared" si="66"/>
        <v>0.19480331391294267</v>
      </c>
    </row>
    <row r="391" spans="1:17" ht="10.5">
      <c r="A391" s="86"/>
      <c r="C391" s="7" t="s">
        <v>3</v>
      </c>
      <c r="F391" s="131">
        <f>$F$194</f>
        <v>3141</v>
      </c>
      <c r="G391" s="130">
        <f>G$194</f>
        <v>3027</v>
      </c>
      <c r="H391" s="130">
        <f>H$194</f>
        <v>2301</v>
      </c>
      <c r="I391" s="130">
        <f>$I$194</f>
        <v>2398</v>
      </c>
      <c r="J391" s="166">
        <f>J$194</f>
        <v>10867</v>
      </c>
      <c r="K391" s="163">
        <f t="shared" si="67"/>
        <v>0.1536096342322721</v>
      </c>
      <c r="L391" s="163">
        <f t="shared" si="68"/>
        <v>0.17938855690184555</v>
      </c>
      <c r="M391" s="208">
        <f>M$194</f>
        <v>28880675.060000002</v>
      </c>
      <c r="N391" s="209">
        <f>N$194</f>
        <v>51549445.529999994</v>
      </c>
      <c r="O391" s="108">
        <f>O$194</f>
        <v>26617012.1</v>
      </c>
      <c r="P391" s="108">
        <f>P$194</f>
        <v>47625262.56999999</v>
      </c>
      <c r="Q391" s="42">
        <f t="shared" si="66"/>
        <v>0.18161360710098487</v>
      </c>
    </row>
    <row r="392" spans="1:17" ht="12.75">
      <c r="A392"/>
      <c r="C392" s="7" t="s">
        <v>5</v>
      </c>
      <c r="F392" s="131">
        <f>$F$283</f>
        <v>1130</v>
      </c>
      <c r="G392" s="131">
        <f>G$283</f>
        <v>1046</v>
      </c>
      <c r="H392" s="131">
        <f>H$283</f>
        <v>1177</v>
      </c>
      <c r="I392" s="131">
        <f>I$283</f>
        <v>1607</v>
      </c>
      <c r="J392" s="166">
        <f>J$283</f>
        <v>4960</v>
      </c>
      <c r="K392" s="163">
        <f t="shared" si="67"/>
        <v>0.10294023445006727</v>
      </c>
      <c r="L392" s="163">
        <f t="shared" si="68"/>
        <v>0.08187790947208558</v>
      </c>
      <c r="M392" s="210">
        <f>M$283</f>
        <v>9417029</v>
      </c>
      <c r="N392" s="210">
        <f>N$283</f>
        <v>22652170</v>
      </c>
      <c r="O392" s="108">
        <f>O$283</f>
        <v>9416945</v>
      </c>
      <c r="P392" s="108">
        <f>P$283</f>
        <v>21637998</v>
      </c>
      <c r="Q392" s="42">
        <f t="shared" si="66"/>
        <v>0.07980575271116241</v>
      </c>
    </row>
    <row r="393" spans="1:17" ht="12.75">
      <c r="A393"/>
      <c r="C393" s="7" t="s">
        <v>0</v>
      </c>
      <c r="F393" s="131">
        <f>$F$77</f>
        <v>933</v>
      </c>
      <c r="G393" s="131">
        <f>$G$77</f>
        <v>879</v>
      </c>
      <c r="H393" s="131">
        <f>H$77</f>
        <v>711</v>
      </c>
      <c r="I393" s="131">
        <f>I$77</f>
        <v>1300</v>
      </c>
      <c r="J393" s="166">
        <f>J$77</f>
        <v>3823</v>
      </c>
      <c r="K393" s="163">
        <f t="shared" si="67"/>
        <v>0.08327461405419255</v>
      </c>
      <c r="L393" s="163">
        <f t="shared" si="68"/>
        <v>0.06310871933705306</v>
      </c>
      <c r="M393" s="210">
        <f>M$77</f>
        <v>7737399.38</v>
      </c>
      <c r="N393" s="210">
        <f>N$77</f>
        <v>16919473.6</v>
      </c>
      <c r="O393" s="108">
        <f>O$77</f>
        <v>7718199.38</v>
      </c>
      <c r="P393" s="108">
        <f>P$77</f>
        <v>16498945.6</v>
      </c>
      <c r="Q393" s="42">
        <f t="shared" si="66"/>
        <v>0.0596089172085783</v>
      </c>
    </row>
    <row r="394" spans="1:17" ht="12.75">
      <c r="A394"/>
      <c r="C394" s="7" t="s">
        <v>2</v>
      </c>
      <c r="F394" s="131">
        <f>$F$138</f>
        <v>774</v>
      </c>
      <c r="G394" s="130">
        <f>$G$138</f>
        <v>784</v>
      </c>
      <c r="H394" s="130">
        <f>$H$138</f>
        <v>809</v>
      </c>
      <c r="I394" s="130">
        <f>I$138</f>
        <v>814</v>
      </c>
      <c r="J394" s="166">
        <f>J$138</f>
        <v>3181</v>
      </c>
      <c r="K394" s="163">
        <f t="shared" si="67"/>
        <v>0.0521427198770098</v>
      </c>
      <c r="L394" s="163">
        <f t="shared" si="68"/>
        <v>0.052510812506190364</v>
      </c>
      <c r="M394" s="208">
        <f>M$138</f>
        <v>6823731</v>
      </c>
      <c r="N394" s="209">
        <f>N$138</f>
        <v>13954704</v>
      </c>
      <c r="O394" s="108">
        <f>O$138</f>
        <v>6779899</v>
      </c>
      <c r="P394" s="108">
        <f>P$138</f>
        <v>13872188</v>
      </c>
      <c r="Q394" s="42">
        <f t="shared" si="66"/>
        <v>0.04916375148965724</v>
      </c>
    </row>
    <row r="395" spans="1:17" ht="12.75">
      <c r="A395"/>
      <c r="C395" s="7" t="s">
        <v>87</v>
      </c>
      <c r="F395" s="131">
        <f>$F$102</f>
        <v>740</v>
      </c>
      <c r="G395" s="130">
        <f>$G$102</f>
        <v>734</v>
      </c>
      <c r="H395" s="130">
        <f>$H$102</f>
        <v>422</v>
      </c>
      <c r="I395" s="130">
        <f>$I$102</f>
        <v>712</v>
      </c>
      <c r="J395" s="166">
        <f>J$102</f>
        <v>2608</v>
      </c>
      <c r="K395" s="163">
        <f t="shared" si="67"/>
        <v>0.045608865543527</v>
      </c>
      <c r="L395" s="163">
        <f t="shared" si="68"/>
        <v>0.04305193304499984</v>
      </c>
      <c r="M395" s="200">
        <f>M$102</f>
        <v>6997781</v>
      </c>
      <c r="N395" s="211">
        <f>N$102</f>
        <v>12429998</v>
      </c>
      <c r="O395" s="108">
        <f>O$102</f>
        <v>6455886</v>
      </c>
      <c r="P395" s="108">
        <f>P$102</f>
        <v>11436776</v>
      </c>
      <c r="Q395" s="42">
        <f t="shared" si="66"/>
        <v>0.043792067011162436</v>
      </c>
    </row>
    <row r="396" spans="1:17" ht="12.75">
      <c r="A396"/>
      <c r="C396" s="7" t="s">
        <v>6</v>
      </c>
      <c r="F396" s="131">
        <f>$F$335</f>
        <v>701</v>
      </c>
      <c r="G396" s="130">
        <f>$G$335</f>
        <v>601</v>
      </c>
      <c r="H396" s="130">
        <f>$H$335</f>
        <v>542</v>
      </c>
      <c r="I396" s="130">
        <f>$I$335</f>
        <v>762</v>
      </c>
      <c r="J396" s="166">
        <f>J$335</f>
        <v>2606</v>
      </c>
      <c r="K396" s="163">
        <f t="shared" si="67"/>
        <v>0.0488117353148421</v>
      </c>
      <c r="L396" s="163">
        <f t="shared" si="68"/>
        <v>0.04301891775892238</v>
      </c>
      <c r="M396" s="208">
        <f>M$335</f>
        <v>5837510</v>
      </c>
      <c r="N396" s="209">
        <f>N$335</f>
        <v>11850360</v>
      </c>
      <c r="O396" s="108">
        <f>O$335</f>
        <v>5692593</v>
      </c>
      <c r="P396" s="108">
        <f>P$335</f>
        <v>11424337</v>
      </c>
      <c r="Q396" s="42">
        <f t="shared" si="66"/>
        <v>0.041749947121986576</v>
      </c>
    </row>
    <row r="397" spans="1:21" s="69" customFormat="1" ht="12.75">
      <c r="A397"/>
      <c r="B397" s="7"/>
      <c r="C397" s="7" t="s">
        <v>111</v>
      </c>
      <c r="D397" s="8"/>
      <c r="E397" s="8"/>
      <c r="F397" s="131">
        <f>$F$210</f>
        <v>618</v>
      </c>
      <c r="G397" s="131">
        <f>$G$210</f>
        <v>384</v>
      </c>
      <c r="H397" s="131">
        <f>$H$210</f>
        <v>349</v>
      </c>
      <c r="I397" s="131">
        <f>$I$210</f>
        <v>331</v>
      </c>
      <c r="J397" s="166">
        <f>J$210</f>
        <v>1682</v>
      </c>
      <c r="K397" s="163">
        <f t="shared" si="67"/>
        <v>0.02120299788610595</v>
      </c>
      <c r="L397" s="163">
        <f t="shared" si="68"/>
        <v>0.027765855591138696</v>
      </c>
      <c r="M397" s="212">
        <f>$M$210</f>
        <v>4661219</v>
      </c>
      <c r="N397" s="213">
        <f>$N$210</f>
        <v>7808177</v>
      </c>
      <c r="O397" s="108">
        <f>O$210</f>
        <v>4424128</v>
      </c>
      <c r="P397" s="108">
        <f>P$210</f>
        <v>7425600</v>
      </c>
      <c r="Q397" s="42">
        <f t="shared" si="66"/>
        <v>0.02750895136258407</v>
      </c>
      <c r="R397" s="46"/>
      <c r="S397" s="46"/>
      <c r="T397" s="46"/>
      <c r="U397" s="46"/>
    </row>
    <row r="398" spans="1:17" ht="12.75">
      <c r="A398"/>
      <c r="C398" s="7" t="s">
        <v>1</v>
      </c>
      <c r="F398" s="131">
        <f>F$39</f>
        <v>214</v>
      </c>
      <c r="G398" s="131">
        <f>G$39</f>
        <v>233</v>
      </c>
      <c r="H398" s="131">
        <f>H$39</f>
        <v>274</v>
      </c>
      <c r="I398" s="131">
        <f>I$39</f>
        <v>490</v>
      </c>
      <c r="J398" s="166">
        <f>J$39</f>
        <v>1211</v>
      </c>
      <c r="K398" s="163">
        <f t="shared" si="67"/>
        <v>0.03138812375888796</v>
      </c>
      <c r="L398" s="163">
        <f t="shared" si="68"/>
        <v>0.019990755719898314</v>
      </c>
      <c r="M398" s="208">
        <f>M$39</f>
        <v>1925022</v>
      </c>
      <c r="N398" s="209">
        <f>N$39</f>
        <v>5317132</v>
      </c>
      <c r="O398" s="108">
        <f>O$39</f>
        <v>1864062</v>
      </c>
      <c r="P398" s="108">
        <f>P$39</f>
        <v>5190652</v>
      </c>
      <c r="Q398" s="42">
        <f t="shared" si="66"/>
        <v>0.018732762535536702</v>
      </c>
    </row>
    <row r="399" spans="1:17" ht="12.75">
      <c r="A399"/>
      <c r="C399" s="7" t="s">
        <v>186</v>
      </c>
      <c r="F399" s="130">
        <f>$F$153</f>
        <v>166</v>
      </c>
      <c r="G399" s="130">
        <f>$G$153</f>
        <v>103</v>
      </c>
      <c r="H399" s="130">
        <f>$H$153</f>
        <v>66</v>
      </c>
      <c r="I399" s="130">
        <f>$I$153</f>
        <v>80</v>
      </c>
      <c r="J399" s="166">
        <f>J$153</f>
        <v>415</v>
      </c>
      <c r="K399" s="163">
        <f t="shared" si="67"/>
        <v>0.005124591634104158</v>
      </c>
      <c r="L399" s="163">
        <f t="shared" si="68"/>
        <v>0.006850671861071676</v>
      </c>
      <c r="M399" s="200">
        <f>M$153</f>
        <v>1159116.1400000001</v>
      </c>
      <c r="N399" s="200">
        <f>N$153</f>
        <v>1824800.48</v>
      </c>
      <c r="O399" s="108">
        <f>O$153</f>
        <v>1159104.1400000001</v>
      </c>
      <c r="P399" s="108">
        <f>P$153</f>
        <v>1797132.48</v>
      </c>
      <c r="Q399" s="42">
        <f t="shared" si="66"/>
        <v>0.006428945917944747</v>
      </c>
    </row>
    <row r="400" spans="1:21" s="69" customFormat="1" ht="12.75">
      <c r="A400"/>
      <c r="B400" s="7"/>
      <c r="C400" s="7" t="s">
        <v>189</v>
      </c>
      <c r="D400" s="8"/>
      <c r="E400" s="8"/>
      <c r="F400" s="131">
        <f>$F$12</f>
        <v>83</v>
      </c>
      <c r="G400" s="131">
        <f>$G$12</f>
        <v>56</v>
      </c>
      <c r="H400" s="131">
        <f>$H$12</f>
        <v>45</v>
      </c>
      <c r="I400" s="131">
        <f>$I$12</f>
        <v>78</v>
      </c>
      <c r="J400" s="166">
        <f>J$12</f>
        <v>262</v>
      </c>
      <c r="K400" s="163">
        <f t="shared" si="67"/>
        <v>0.004996476843251553</v>
      </c>
      <c r="L400" s="163">
        <f t="shared" si="68"/>
        <v>0.004325002476146456</v>
      </c>
      <c r="M400" s="212">
        <f>$M$12</f>
        <v>552882</v>
      </c>
      <c r="N400" s="213">
        <f>$N$12</f>
        <v>1079234</v>
      </c>
      <c r="O400" s="108">
        <f>O$12</f>
        <v>552882</v>
      </c>
      <c r="P400" s="108">
        <f>P$12</f>
        <v>1068034</v>
      </c>
      <c r="Q400" s="42">
        <f t="shared" si="66"/>
        <v>0.0038022441877082263</v>
      </c>
      <c r="R400" s="46"/>
      <c r="S400" s="46"/>
      <c r="T400" s="46"/>
      <c r="U400" s="46"/>
    </row>
    <row r="401" spans="1:17" ht="13.5" thickBot="1">
      <c r="A401"/>
      <c r="C401" s="7" t="s">
        <v>220</v>
      </c>
      <c r="F401" s="130">
        <f>$F$109</f>
        <v>27</v>
      </c>
      <c r="G401" s="130">
        <f>$G$109</f>
        <v>26</v>
      </c>
      <c r="H401" s="130">
        <f>$H$109</f>
        <v>0</v>
      </c>
      <c r="I401" s="130">
        <f>$I$109</f>
        <v>0</v>
      </c>
      <c r="J401" s="166">
        <f>J$109</f>
        <v>53</v>
      </c>
      <c r="K401" s="163">
        <f t="shared" si="67"/>
        <v>0</v>
      </c>
      <c r="L401" s="163">
        <f t="shared" si="68"/>
        <v>0.0008749050810525274</v>
      </c>
      <c r="M401" s="200">
        <f>M$109</f>
        <v>1003990.16</v>
      </c>
      <c r="N401" s="200">
        <f>N$109</f>
        <v>1003990.16</v>
      </c>
      <c r="O401" s="108">
        <f>O$109</f>
        <v>234048</v>
      </c>
      <c r="P401" s="108">
        <f>P$109</f>
        <v>234048</v>
      </c>
      <c r="Q401" s="42">
        <f t="shared" si="66"/>
        <v>0.003537152971808016</v>
      </c>
    </row>
    <row r="402" spans="1:21" s="60" customFormat="1" ht="13.5" thickBot="1">
      <c r="A402" s="64"/>
      <c r="B402" s="62"/>
      <c r="C402" s="62" t="s">
        <v>7</v>
      </c>
      <c r="D402" s="63"/>
      <c r="E402" s="63"/>
      <c r="F402" s="132">
        <f aca="true" t="shared" si="69" ref="F402:N402">SUM(F389:F401)</f>
        <v>16049</v>
      </c>
      <c r="G402" s="167">
        <f t="shared" si="69"/>
        <v>16010</v>
      </c>
      <c r="H402" s="167">
        <f t="shared" si="69"/>
        <v>12908</v>
      </c>
      <c r="I402" s="167">
        <f t="shared" si="69"/>
        <v>15611</v>
      </c>
      <c r="J402" s="168">
        <f t="shared" si="69"/>
        <v>60578</v>
      </c>
      <c r="K402" s="164">
        <f>F402/F$402</f>
        <v>1</v>
      </c>
      <c r="L402" s="164">
        <f>SUM(L389:L401)</f>
        <v>1</v>
      </c>
      <c r="M402" s="199">
        <f t="shared" si="69"/>
        <v>148920660.42</v>
      </c>
      <c r="N402" s="214">
        <f t="shared" si="69"/>
        <v>283841317.58000004</v>
      </c>
      <c r="O402" s="255">
        <f>SUM(O389:O401)</f>
        <v>139282499.31999996</v>
      </c>
      <c r="P402" s="167">
        <f>SUM(P389:P401)</f>
        <v>264315467.85999998</v>
      </c>
      <c r="Q402" s="80">
        <f>SUM(Q389:Q401)</f>
        <v>0.9999999999999998</v>
      </c>
      <c r="R402" s="46"/>
      <c r="S402" s="46"/>
      <c r="T402" s="46"/>
      <c r="U402" s="46"/>
    </row>
    <row r="403" spans="1:21" s="69" customFormat="1" ht="10.5">
      <c r="A403" s="142"/>
      <c r="B403" s="120"/>
      <c r="C403" s="120"/>
      <c r="D403" s="121"/>
      <c r="E403" s="121"/>
      <c r="G403" s="79"/>
      <c r="H403" s="79"/>
      <c r="I403" s="79"/>
      <c r="J403" s="143"/>
      <c r="K403" s="122"/>
      <c r="L403" s="122"/>
      <c r="M403" s="198"/>
      <c r="N403" s="188"/>
      <c r="O403" s="256"/>
      <c r="P403" s="120"/>
      <c r="R403" s="46"/>
      <c r="S403" s="46"/>
      <c r="T403" s="46"/>
      <c r="U403" s="46"/>
    </row>
    <row r="404" spans="1:17" ht="12.75">
      <c r="A404" s="65" t="s">
        <v>90</v>
      </c>
      <c r="B404" s="2"/>
      <c r="C404" s="66"/>
      <c r="D404" s="67"/>
      <c r="E404" s="93" t="s">
        <v>16</v>
      </c>
      <c r="F404" s="4"/>
      <c r="G404" s="68"/>
      <c r="H404" s="68"/>
      <c r="I404" s="35"/>
      <c r="J404" s="53"/>
      <c r="K404" s="5"/>
      <c r="L404" s="5"/>
      <c r="M404" s="192"/>
      <c r="N404" s="215"/>
      <c r="P404" s="2"/>
      <c r="Q404" s="4"/>
    </row>
    <row r="405" spans="1:17" ht="12.75">
      <c r="A405" s="61"/>
      <c r="C405" s="120" t="s">
        <v>440</v>
      </c>
      <c r="D405"/>
      <c r="E405" s="103" t="s">
        <v>18</v>
      </c>
      <c r="F405" s="21"/>
      <c r="G405" s="36"/>
      <c r="H405" s="36"/>
      <c r="K405" s="9"/>
      <c r="L405" s="9"/>
      <c r="N405" s="187"/>
      <c r="P405" s="7"/>
      <c r="Q405" s="9"/>
    </row>
    <row r="406" spans="3:17" ht="12.75">
      <c r="C406" s="57"/>
      <c r="D406"/>
      <c r="E406" s="107" t="s">
        <v>439</v>
      </c>
      <c r="F406" s="21"/>
      <c r="G406" s="36"/>
      <c r="H406" s="36"/>
      <c r="I406" s="36"/>
      <c r="K406" s="9"/>
      <c r="L406" s="9"/>
      <c r="N406" s="187"/>
      <c r="P406" s="7"/>
      <c r="Q406" s="9"/>
    </row>
    <row r="407" spans="1:256" s="46" customFormat="1" ht="10.5">
      <c r="A407" s="89" t="s">
        <v>8</v>
      </c>
      <c r="B407" s="90" t="s">
        <v>9</v>
      </c>
      <c r="C407" s="90" t="s">
        <v>10</v>
      </c>
      <c r="D407" s="91" t="s">
        <v>11</v>
      </c>
      <c r="E407" s="91" t="s">
        <v>112</v>
      </c>
      <c r="F407" s="92" t="s">
        <v>12</v>
      </c>
      <c r="G407" s="92" t="s">
        <v>13</v>
      </c>
      <c r="H407" s="92" t="s">
        <v>14</v>
      </c>
      <c r="I407" s="92" t="s">
        <v>15</v>
      </c>
      <c r="J407" s="93" t="s">
        <v>16</v>
      </c>
      <c r="K407" s="94" t="s">
        <v>415</v>
      </c>
      <c r="L407" s="94" t="s">
        <v>416</v>
      </c>
      <c r="M407" s="183" t="s">
        <v>105</v>
      </c>
      <c r="N407" s="184" t="s">
        <v>106</v>
      </c>
      <c r="O407" s="248" t="s">
        <v>420</v>
      </c>
      <c r="P407" s="94" t="s">
        <v>423</v>
      </c>
      <c r="Q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  <c r="AS407" s="9"/>
      <c r="AT407" s="9"/>
      <c r="AU407" s="9"/>
      <c r="AV407" s="9"/>
      <c r="AW407" s="9"/>
      <c r="AX407" s="9"/>
      <c r="AY407" s="9"/>
      <c r="AZ407" s="9"/>
      <c r="BA407" s="9"/>
      <c r="BB407" s="9"/>
      <c r="BC407" s="9"/>
      <c r="BD407" s="9"/>
      <c r="BE407" s="9"/>
      <c r="BF407" s="9"/>
      <c r="BG407" s="9"/>
      <c r="BH407" s="9"/>
      <c r="BI407" s="9"/>
      <c r="BJ407" s="9"/>
      <c r="BK407" s="9"/>
      <c r="BL407" s="9"/>
      <c r="BM407" s="9"/>
      <c r="BN407" s="9"/>
      <c r="BO407" s="9"/>
      <c r="BP407" s="9"/>
      <c r="BQ407" s="9"/>
      <c r="BR407" s="9"/>
      <c r="BS407" s="9"/>
      <c r="BT407" s="9"/>
      <c r="BU407" s="9"/>
      <c r="BV407" s="9"/>
      <c r="BW407" s="9"/>
      <c r="BX407" s="9"/>
      <c r="BY407" s="9"/>
      <c r="BZ407" s="9"/>
      <c r="CA407" s="9"/>
      <c r="CB407" s="9"/>
      <c r="CC407" s="9"/>
      <c r="CD407" s="9"/>
      <c r="CE407" s="9"/>
      <c r="CF407" s="9"/>
      <c r="CG407" s="9"/>
      <c r="CH407" s="9"/>
      <c r="CI407" s="9"/>
      <c r="CJ407" s="9"/>
      <c r="CK407" s="9"/>
      <c r="CL407" s="9"/>
      <c r="CM407" s="9"/>
      <c r="CN407" s="9"/>
      <c r="CO407" s="9"/>
      <c r="CP407" s="9"/>
      <c r="CQ407" s="9"/>
      <c r="CR407" s="9"/>
      <c r="CS407" s="9"/>
      <c r="CT407" s="9"/>
      <c r="CU407" s="9"/>
      <c r="CV407" s="9"/>
      <c r="CW407" s="9"/>
      <c r="CX407" s="9"/>
      <c r="CY407" s="9"/>
      <c r="CZ407" s="9"/>
      <c r="DA407" s="9"/>
      <c r="DB407" s="9"/>
      <c r="DC407" s="9"/>
      <c r="DD407" s="9"/>
      <c r="DE407" s="9"/>
      <c r="DF407" s="9"/>
      <c r="DG407" s="9"/>
      <c r="DH407" s="9"/>
      <c r="DI407" s="9"/>
      <c r="DJ407" s="9"/>
      <c r="DK407" s="9"/>
      <c r="DL407" s="9"/>
      <c r="DM407" s="9"/>
      <c r="DN407" s="9"/>
      <c r="DO407" s="9"/>
      <c r="DP407" s="9"/>
      <c r="DQ407" s="9"/>
      <c r="DR407" s="9"/>
      <c r="DS407" s="9"/>
      <c r="DT407" s="9"/>
      <c r="DU407" s="9"/>
      <c r="DV407" s="9"/>
      <c r="DW407" s="9"/>
      <c r="DX407" s="9"/>
      <c r="DY407" s="9"/>
      <c r="DZ407" s="9"/>
      <c r="EA407" s="9"/>
      <c r="EB407" s="9"/>
      <c r="EC407" s="9"/>
      <c r="ED407" s="9"/>
      <c r="EE407" s="9"/>
      <c r="EF407" s="9"/>
      <c r="EG407" s="9"/>
      <c r="EH407" s="9"/>
      <c r="EI407" s="9"/>
      <c r="EJ407" s="9"/>
      <c r="EK407" s="9"/>
      <c r="EL407" s="9"/>
      <c r="EM407" s="9"/>
      <c r="EN407" s="9"/>
      <c r="EO407" s="9"/>
      <c r="EP407" s="9"/>
      <c r="EQ407" s="9"/>
      <c r="ER407" s="9"/>
      <c r="ES407" s="9"/>
      <c r="ET407" s="9"/>
      <c r="EU407" s="9"/>
      <c r="EV407" s="9"/>
      <c r="EW407" s="9"/>
      <c r="EX407" s="9"/>
      <c r="EY407" s="9"/>
      <c r="EZ407" s="9"/>
      <c r="FA407" s="9"/>
      <c r="FB407" s="9"/>
      <c r="FC407" s="9"/>
      <c r="FD407" s="9"/>
      <c r="FE407" s="9"/>
      <c r="FF407" s="9"/>
      <c r="FG407" s="9"/>
      <c r="FH407" s="9"/>
      <c r="FI407" s="9"/>
      <c r="FJ407" s="9"/>
      <c r="FK407" s="9"/>
      <c r="FL407" s="9"/>
      <c r="FM407" s="9"/>
      <c r="FN407" s="9"/>
      <c r="FO407" s="9"/>
      <c r="FP407" s="9"/>
      <c r="FQ407" s="9"/>
      <c r="FR407" s="9"/>
      <c r="FS407" s="9"/>
      <c r="FT407" s="9"/>
      <c r="FU407" s="9"/>
      <c r="FV407" s="9"/>
      <c r="FW407" s="9"/>
      <c r="FX407" s="9"/>
      <c r="FY407" s="9"/>
      <c r="FZ407" s="9"/>
      <c r="GA407" s="9"/>
      <c r="GB407" s="9"/>
      <c r="GC407" s="9"/>
      <c r="GD407" s="9"/>
      <c r="GE407" s="9"/>
      <c r="GF407" s="9"/>
      <c r="GG407" s="9"/>
      <c r="GH407" s="9"/>
      <c r="GI407" s="9"/>
      <c r="GJ407" s="9"/>
      <c r="GK407" s="9"/>
      <c r="GL407" s="9"/>
      <c r="GM407" s="9"/>
      <c r="GN407" s="9"/>
      <c r="GO407" s="9"/>
      <c r="GP407" s="9"/>
      <c r="GQ407" s="9"/>
      <c r="GR407" s="9"/>
      <c r="GS407" s="9"/>
      <c r="GT407" s="9"/>
      <c r="GU407" s="9"/>
      <c r="GV407" s="9"/>
      <c r="GW407" s="9"/>
      <c r="GX407" s="9"/>
      <c r="GY407" s="9"/>
      <c r="GZ407" s="9"/>
      <c r="HA407" s="9"/>
      <c r="HB407" s="9"/>
      <c r="HC407" s="9"/>
      <c r="HD407" s="9"/>
      <c r="HE407" s="9"/>
      <c r="HF407" s="9"/>
      <c r="HG407" s="9"/>
      <c r="HH407" s="9"/>
      <c r="HI407" s="9"/>
      <c r="HJ407" s="9"/>
      <c r="HK407" s="9"/>
      <c r="HL407" s="9"/>
      <c r="HM407" s="9"/>
      <c r="HN407" s="9"/>
      <c r="HO407" s="9"/>
      <c r="HP407" s="9"/>
      <c r="HQ407" s="9"/>
      <c r="HR407" s="9"/>
      <c r="HS407" s="9"/>
      <c r="HT407" s="9"/>
      <c r="HU407" s="9"/>
      <c r="HV407" s="9"/>
      <c r="HW407" s="9"/>
      <c r="HX407" s="9"/>
      <c r="HY407" s="9"/>
      <c r="HZ407" s="9"/>
      <c r="IA407" s="9"/>
      <c r="IB407" s="9"/>
      <c r="IC407" s="9"/>
      <c r="ID407" s="9"/>
      <c r="IE407" s="9"/>
      <c r="IF407" s="9"/>
      <c r="IG407" s="9"/>
      <c r="IH407" s="9"/>
      <c r="II407" s="9"/>
      <c r="IJ407" s="9"/>
      <c r="IK407" s="9"/>
      <c r="IL407" s="9"/>
      <c r="IM407" s="9"/>
      <c r="IN407" s="9"/>
      <c r="IO407" s="9"/>
      <c r="IP407" s="9"/>
      <c r="IQ407" s="9"/>
      <c r="IR407" s="9"/>
      <c r="IS407" s="9"/>
      <c r="IT407" s="9"/>
      <c r="IU407" s="9"/>
      <c r="IV407" s="9"/>
    </row>
    <row r="408" spans="1:256" s="46" customFormat="1" ht="10.5">
      <c r="A408" s="99"/>
      <c r="B408" s="100"/>
      <c r="C408" s="100"/>
      <c r="D408" s="101"/>
      <c r="E408" s="101"/>
      <c r="F408" s="102" t="s">
        <v>18</v>
      </c>
      <c r="G408" s="102" t="s">
        <v>18</v>
      </c>
      <c r="H408" s="102" t="s">
        <v>18</v>
      </c>
      <c r="I408" s="102" t="s">
        <v>18</v>
      </c>
      <c r="J408" s="103" t="s">
        <v>18</v>
      </c>
      <c r="K408" s="104" t="s">
        <v>19</v>
      </c>
      <c r="L408" s="104" t="s">
        <v>19</v>
      </c>
      <c r="M408" s="185" t="s">
        <v>107</v>
      </c>
      <c r="N408" s="186" t="s">
        <v>107</v>
      </c>
      <c r="O408" s="249" t="s">
        <v>107</v>
      </c>
      <c r="P408" s="104" t="s">
        <v>107</v>
      </c>
      <c r="Q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  <c r="AS408" s="9"/>
      <c r="AT408" s="9"/>
      <c r="AU408" s="9"/>
      <c r="AV408" s="9"/>
      <c r="AW408" s="9"/>
      <c r="AX408" s="9"/>
      <c r="AY408" s="9"/>
      <c r="AZ408" s="9"/>
      <c r="BA408" s="9"/>
      <c r="BB408" s="9"/>
      <c r="BC408" s="9"/>
      <c r="BD408" s="9"/>
      <c r="BE408" s="9"/>
      <c r="BF408" s="9"/>
      <c r="BG408" s="9"/>
      <c r="BH408" s="9"/>
      <c r="BI408" s="9"/>
      <c r="BJ408" s="9"/>
      <c r="BK408" s="9"/>
      <c r="BL408" s="9"/>
      <c r="BM408" s="9"/>
      <c r="BN408" s="9"/>
      <c r="BO408" s="9"/>
      <c r="BP408" s="9"/>
      <c r="BQ408" s="9"/>
      <c r="BR408" s="9"/>
      <c r="BS408" s="9"/>
      <c r="BT408" s="9"/>
      <c r="BU408" s="9"/>
      <c r="BV408" s="9"/>
      <c r="BW408" s="9"/>
      <c r="BX408" s="9"/>
      <c r="BY408" s="9"/>
      <c r="BZ408" s="9"/>
      <c r="CA408" s="9"/>
      <c r="CB408" s="9"/>
      <c r="CC408" s="9"/>
      <c r="CD408" s="9"/>
      <c r="CE408" s="9"/>
      <c r="CF408" s="9"/>
      <c r="CG408" s="9"/>
      <c r="CH408" s="9"/>
      <c r="CI408" s="9"/>
      <c r="CJ408" s="9"/>
      <c r="CK408" s="9"/>
      <c r="CL408" s="9"/>
      <c r="CM408" s="9"/>
      <c r="CN408" s="9"/>
      <c r="CO408" s="9"/>
      <c r="CP408" s="9"/>
      <c r="CQ408" s="9"/>
      <c r="CR408" s="9"/>
      <c r="CS408" s="9"/>
      <c r="CT408" s="9"/>
      <c r="CU408" s="9"/>
      <c r="CV408" s="9"/>
      <c r="CW408" s="9"/>
      <c r="CX408" s="9"/>
      <c r="CY408" s="9"/>
      <c r="CZ408" s="9"/>
      <c r="DA408" s="9"/>
      <c r="DB408" s="9"/>
      <c r="DC408" s="9"/>
      <c r="DD408" s="9"/>
      <c r="DE408" s="9"/>
      <c r="DF408" s="9"/>
      <c r="DG408" s="9"/>
      <c r="DH408" s="9"/>
      <c r="DI408" s="9"/>
      <c r="DJ408" s="9"/>
      <c r="DK408" s="9"/>
      <c r="DL408" s="9"/>
      <c r="DM408" s="9"/>
      <c r="DN408" s="9"/>
      <c r="DO408" s="9"/>
      <c r="DP408" s="9"/>
      <c r="DQ408" s="9"/>
      <c r="DR408" s="9"/>
      <c r="DS408" s="9"/>
      <c r="DT408" s="9"/>
      <c r="DU408" s="9"/>
      <c r="DV408" s="9"/>
      <c r="DW408" s="9"/>
      <c r="DX408" s="9"/>
      <c r="DY408" s="9"/>
      <c r="DZ408" s="9"/>
      <c r="EA408" s="9"/>
      <c r="EB408" s="9"/>
      <c r="EC408" s="9"/>
      <c r="ED408" s="9"/>
      <c r="EE408" s="9"/>
      <c r="EF408" s="9"/>
      <c r="EG408" s="9"/>
      <c r="EH408" s="9"/>
      <c r="EI408" s="9"/>
      <c r="EJ408" s="9"/>
      <c r="EK408" s="9"/>
      <c r="EL408" s="9"/>
      <c r="EM408" s="9"/>
      <c r="EN408" s="9"/>
      <c r="EO408" s="9"/>
      <c r="EP408" s="9"/>
      <c r="EQ408" s="9"/>
      <c r="ER408" s="9"/>
      <c r="ES408" s="9"/>
      <c r="ET408" s="9"/>
      <c r="EU408" s="9"/>
      <c r="EV408" s="9"/>
      <c r="EW408" s="9"/>
      <c r="EX408" s="9"/>
      <c r="EY408" s="9"/>
      <c r="EZ408" s="9"/>
      <c r="FA408" s="9"/>
      <c r="FB408" s="9"/>
      <c r="FC408" s="9"/>
      <c r="FD408" s="9"/>
      <c r="FE408" s="9"/>
      <c r="FF408" s="9"/>
      <c r="FG408" s="9"/>
      <c r="FH408" s="9"/>
      <c r="FI408" s="9"/>
      <c r="FJ408" s="9"/>
      <c r="FK408" s="9"/>
      <c r="FL408" s="9"/>
      <c r="FM408" s="9"/>
      <c r="FN408" s="9"/>
      <c r="FO408" s="9"/>
      <c r="FP408" s="9"/>
      <c r="FQ408" s="9"/>
      <c r="FR408" s="9"/>
      <c r="FS408" s="9"/>
      <c r="FT408" s="9"/>
      <c r="FU408" s="9"/>
      <c r="FV408" s="9"/>
      <c r="FW408" s="9"/>
      <c r="FX408" s="9"/>
      <c r="FY408" s="9"/>
      <c r="FZ408" s="9"/>
      <c r="GA408" s="9"/>
      <c r="GB408" s="9"/>
      <c r="GC408" s="9"/>
      <c r="GD408" s="9"/>
      <c r="GE408" s="9"/>
      <c r="GF408" s="9"/>
      <c r="GG408" s="9"/>
      <c r="GH408" s="9"/>
      <c r="GI408" s="9"/>
      <c r="GJ408" s="9"/>
      <c r="GK408" s="9"/>
      <c r="GL408" s="9"/>
      <c r="GM408" s="9"/>
      <c r="GN408" s="9"/>
      <c r="GO408" s="9"/>
      <c r="GP408" s="9"/>
      <c r="GQ408" s="9"/>
      <c r="GR408" s="9"/>
      <c r="GS408" s="9"/>
      <c r="GT408" s="9"/>
      <c r="GU408" s="9"/>
      <c r="GV408" s="9"/>
      <c r="GW408" s="9"/>
      <c r="GX408" s="9"/>
      <c r="GY408" s="9"/>
      <c r="GZ408" s="9"/>
      <c r="HA408" s="9"/>
      <c r="HB408" s="9"/>
      <c r="HC408" s="9"/>
      <c r="HD408" s="9"/>
      <c r="HE408" s="9"/>
      <c r="HF408" s="9"/>
      <c r="HG408" s="9"/>
      <c r="HH408" s="9"/>
      <c r="HI408" s="9"/>
      <c r="HJ408" s="9"/>
      <c r="HK408" s="9"/>
      <c r="HL408" s="9"/>
      <c r="HM408" s="9"/>
      <c r="HN408" s="9"/>
      <c r="HO408" s="9"/>
      <c r="HP408" s="9"/>
      <c r="HQ408" s="9"/>
      <c r="HR408" s="9"/>
      <c r="HS408" s="9"/>
      <c r="HT408" s="9"/>
      <c r="HU408" s="9"/>
      <c r="HV408" s="9"/>
      <c r="HW408" s="9"/>
      <c r="HX408" s="9"/>
      <c r="HY408" s="9"/>
      <c r="HZ408" s="9"/>
      <c r="IA408" s="9"/>
      <c r="IB408" s="9"/>
      <c r="IC408" s="9"/>
      <c r="ID408" s="9"/>
      <c r="IE408" s="9"/>
      <c r="IF408" s="9"/>
      <c r="IG408" s="9"/>
      <c r="IH408" s="9"/>
      <c r="II408" s="9"/>
      <c r="IJ408" s="9"/>
      <c r="IK408" s="9"/>
      <c r="IL408" s="9"/>
      <c r="IM408" s="9"/>
      <c r="IN408" s="9"/>
      <c r="IO408" s="9"/>
      <c r="IP408" s="9"/>
      <c r="IQ408" s="9"/>
      <c r="IR408" s="9"/>
      <c r="IS408" s="9"/>
      <c r="IT408" s="9"/>
      <c r="IU408" s="9"/>
      <c r="IV408" s="9"/>
    </row>
    <row r="409" spans="1:256" s="46" customFormat="1" ht="10.5">
      <c r="A409" s="6" t="s">
        <v>27</v>
      </c>
      <c r="B409" s="7" t="s">
        <v>63</v>
      </c>
      <c r="C409" s="7" t="s">
        <v>172</v>
      </c>
      <c r="D409" s="7" t="s">
        <v>21</v>
      </c>
      <c r="E409" s="7">
        <v>1</v>
      </c>
      <c r="F409" s="108">
        <v>1563</v>
      </c>
      <c r="G409" s="108">
        <v>1802</v>
      </c>
      <c r="H409" s="108">
        <v>1306</v>
      </c>
      <c r="I409" s="108">
        <v>1348</v>
      </c>
      <c r="J409" s="245">
        <v>6019</v>
      </c>
      <c r="K409" s="108">
        <v>4355</v>
      </c>
      <c r="L409" s="108">
        <v>4355</v>
      </c>
      <c r="M409" s="204">
        <v>14654575</v>
      </c>
      <c r="N409" s="204">
        <v>26212745</v>
      </c>
      <c r="O409" s="108">
        <v>14654575</v>
      </c>
      <c r="P409" s="108">
        <v>26212745</v>
      </c>
      <c r="Q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9"/>
      <c r="CA409" s="9"/>
      <c r="CB409" s="9"/>
      <c r="CC409" s="9"/>
      <c r="CD409" s="9"/>
      <c r="CE409" s="9"/>
      <c r="CF409" s="9"/>
      <c r="CG409" s="9"/>
      <c r="CH409" s="9"/>
      <c r="CI409" s="9"/>
      <c r="CJ409" s="9"/>
      <c r="CK409" s="9"/>
      <c r="CL409" s="9"/>
      <c r="CM409" s="9"/>
      <c r="CN409" s="9"/>
      <c r="CO409" s="9"/>
      <c r="CP409" s="9"/>
      <c r="CQ409" s="9"/>
      <c r="CR409" s="9"/>
      <c r="CS409" s="9"/>
      <c r="CT409" s="9"/>
      <c r="CU409" s="9"/>
      <c r="CV409" s="9"/>
      <c r="CW409" s="9"/>
      <c r="CX409" s="9"/>
      <c r="CY409" s="9"/>
      <c r="CZ409" s="9"/>
      <c r="DA409" s="9"/>
      <c r="DB409" s="9"/>
      <c r="DC409" s="9"/>
      <c r="DD409" s="9"/>
      <c r="DE409" s="9"/>
      <c r="DF409" s="9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  <c r="FH409" s="9"/>
      <c r="FI409" s="9"/>
      <c r="FJ409" s="9"/>
      <c r="FK409" s="9"/>
      <c r="FL409" s="9"/>
      <c r="FM409" s="9"/>
      <c r="FN409" s="9"/>
      <c r="FO409" s="9"/>
      <c r="FP409" s="9"/>
      <c r="FQ409" s="9"/>
      <c r="FR409" s="9"/>
      <c r="FS409" s="9"/>
      <c r="FT409" s="9"/>
      <c r="FU409" s="9"/>
      <c r="FV409" s="9"/>
      <c r="FW409" s="9"/>
      <c r="FX409" s="9"/>
      <c r="FY409" s="9"/>
      <c r="FZ409" s="9"/>
      <c r="GA409" s="9"/>
      <c r="GB409" s="9"/>
      <c r="GC409" s="9"/>
      <c r="GD409" s="9"/>
      <c r="GE409" s="9"/>
      <c r="GF409" s="9"/>
      <c r="GG409" s="9"/>
      <c r="GH409" s="9"/>
      <c r="GI409" s="9"/>
      <c r="GJ409" s="9"/>
      <c r="GK409" s="9"/>
      <c r="GL409" s="9"/>
      <c r="GM409" s="9"/>
      <c r="GN409" s="9"/>
      <c r="GO409" s="9"/>
      <c r="GP409" s="9"/>
      <c r="GQ409" s="9"/>
      <c r="GR409" s="9"/>
      <c r="GS409" s="9"/>
      <c r="GT409" s="9"/>
      <c r="GU409" s="9"/>
      <c r="GV409" s="9"/>
      <c r="GW409" s="9"/>
      <c r="GX409" s="9"/>
      <c r="GY409" s="9"/>
      <c r="GZ409" s="9"/>
      <c r="HA409" s="9"/>
      <c r="HB409" s="9"/>
      <c r="HC409" s="9"/>
      <c r="HD409" s="9"/>
      <c r="HE409" s="9"/>
      <c r="HF409" s="9"/>
      <c r="HG409" s="9"/>
      <c r="HH409" s="9"/>
      <c r="HI409" s="9"/>
      <c r="HJ409" s="9"/>
      <c r="HK409" s="9"/>
      <c r="HL409" s="9"/>
      <c r="HM409" s="9"/>
      <c r="HN409" s="9"/>
      <c r="HO409" s="9"/>
      <c r="HP409" s="9"/>
      <c r="HQ409" s="9"/>
      <c r="HR409" s="9"/>
      <c r="HS409" s="9"/>
      <c r="HT409" s="9"/>
      <c r="HU409" s="9"/>
      <c r="HV409" s="9"/>
      <c r="HW409" s="9"/>
      <c r="HX409" s="9"/>
      <c r="HY409" s="9"/>
      <c r="HZ409" s="9"/>
      <c r="IA409" s="9"/>
      <c r="IB409" s="9"/>
      <c r="IC409" s="9"/>
      <c r="ID409" s="9"/>
      <c r="IE409" s="9"/>
      <c r="IF409" s="9"/>
      <c r="IG409" s="9"/>
      <c r="IH409" s="9"/>
      <c r="II409" s="9"/>
      <c r="IJ409" s="9"/>
      <c r="IK409" s="9"/>
      <c r="IL409" s="9"/>
      <c r="IM409" s="9"/>
      <c r="IN409" s="9"/>
      <c r="IO409" s="9"/>
      <c r="IP409" s="9"/>
      <c r="IQ409" s="9"/>
      <c r="IR409" s="9"/>
      <c r="IS409" s="9"/>
      <c r="IT409" s="9"/>
      <c r="IU409" s="9"/>
      <c r="IV409" s="9"/>
    </row>
    <row r="410" spans="1:256" s="46" customFormat="1" ht="10.5">
      <c r="A410" s="6" t="s">
        <v>49</v>
      </c>
      <c r="B410" s="7" t="s">
        <v>49</v>
      </c>
      <c r="C410" s="7" t="s">
        <v>253</v>
      </c>
      <c r="D410" s="7" t="s">
        <v>22</v>
      </c>
      <c r="E410" s="7">
        <v>2</v>
      </c>
      <c r="F410" s="108">
        <v>937</v>
      </c>
      <c r="G410" s="108">
        <v>1067</v>
      </c>
      <c r="H410" s="108">
        <v>700</v>
      </c>
      <c r="I410" s="108">
        <v>624</v>
      </c>
      <c r="J410" s="245">
        <v>3328</v>
      </c>
      <c r="K410" s="108">
        <v>5616</v>
      </c>
      <c r="L410" s="108">
        <v>5616</v>
      </c>
      <c r="M410" s="204">
        <v>11254464</v>
      </c>
      <c r="N410" s="204">
        <v>18690048</v>
      </c>
      <c r="O410" s="108">
        <v>8849664</v>
      </c>
      <c r="P410" s="108">
        <v>14696448</v>
      </c>
      <c r="Q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  <c r="AS410" s="9"/>
      <c r="AT410" s="9"/>
      <c r="AU410" s="9"/>
      <c r="AV410" s="9"/>
      <c r="AW410" s="9"/>
      <c r="AX410" s="9"/>
      <c r="AY410" s="9"/>
      <c r="AZ410" s="9"/>
      <c r="BA410" s="9"/>
      <c r="BB410" s="9"/>
      <c r="BC410" s="9"/>
      <c r="BD410" s="9"/>
      <c r="BE410" s="9"/>
      <c r="BF410" s="9"/>
      <c r="BG410" s="9"/>
      <c r="BH410" s="9"/>
      <c r="BI410" s="9"/>
      <c r="BJ410" s="9"/>
      <c r="BK410" s="9"/>
      <c r="BL410" s="9"/>
      <c r="BM410" s="9"/>
      <c r="BN410" s="9"/>
      <c r="BO410" s="9"/>
      <c r="BP410" s="9"/>
      <c r="BQ410" s="9"/>
      <c r="BR410" s="9"/>
      <c r="BS410" s="9"/>
      <c r="BT410" s="9"/>
      <c r="BU410" s="9"/>
      <c r="BV410" s="9"/>
      <c r="BW410" s="9"/>
      <c r="BX410" s="9"/>
      <c r="BY410" s="9"/>
      <c r="BZ410" s="9"/>
      <c r="CA410" s="9"/>
      <c r="CB410" s="9"/>
      <c r="CC410" s="9"/>
      <c r="CD410" s="9"/>
      <c r="CE410" s="9"/>
      <c r="CF410" s="9"/>
      <c r="CG410" s="9"/>
      <c r="CH410" s="9"/>
      <c r="CI410" s="9"/>
      <c r="CJ410" s="9"/>
      <c r="CK410" s="9"/>
      <c r="CL410" s="9"/>
      <c r="CM410" s="9"/>
      <c r="CN410" s="9"/>
      <c r="CO410" s="9"/>
      <c r="CP410" s="9"/>
      <c r="CQ410" s="9"/>
      <c r="CR410" s="9"/>
      <c r="CS410" s="9"/>
      <c r="CT410" s="9"/>
      <c r="CU410" s="9"/>
      <c r="CV410" s="9"/>
      <c r="CW410" s="9"/>
      <c r="CX410" s="9"/>
      <c r="CY410" s="9"/>
      <c r="CZ410" s="9"/>
      <c r="DA410" s="9"/>
      <c r="DB410" s="9"/>
      <c r="DC410" s="9"/>
      <c r="DD410" s="9"/>
      <c r="DE410" s="9"/>
      <c r="DF410" s="9"/>
      <c r="DG410" s="9"/>
      <c r="DH410" s="9"/>
      <c r="DI410" s="9"/>
      <c r="DJ410" s="9"/>
      <c r="DK410" s="9"/>
      <c r="DL410" s="9"/>
      <c r="DM410" s="9"/>
      <c r="DN410" s="9"/>
      <c r="DO410" s="9"/>
      <c r="DP410" s="9"/>
      <c r="DQ410" s="9"/>
      <c r="DR410" s="9"/>
      <c r="DS410" s="9"/>
      <c r="DT410" s="9"/>
      <c r="DU410" s="9"/>
      <c r="DV410" s="9"/>
      <c r="DW410" s="9"/>
      <c r="DX410" s="9"/>
      <c r="DY410" s="9"/>
      <c r="DZ410" s="9"/>
      <c r="EA410" s="9"/>
      <c r="EB410" s="9"/>
      <c r="EC410" s="9"/>
      <c r="ED410" s="9"/>
      <c r="EE410" s="9"/>
      <c r="EF410" s="9"/>
      <c r="EG410" s="9"/>
      <c r="EH410" s="9"/>
      <c r="EI410" s="9"/>
      <c r="EJ410" s="9"/>
      <c r="EK410" s="9"/>
      <c r="EL410" s="9"/>
      <c r="EM410" s="9"/>
      <c r="EN410" s="9"/>
      <c r="EO410" s="9"/>
      <c r="EP410" s="9"/>
      <c r="EQ410" s="9"/>
      <c r="ER410" s="9"/>
      <c r="ES410" s="9"/>
      <c r="ET410" s="9"/>
      <c r="EU410" s="9"/>
      <c r="EV410" s="9"/>
      <c r="EW410" s="9"/>
      <c r="EX410" s="9"/>
      <c r="EY410" s="9"/>
      <c r="EZ410" s="9"/>
      <c r="FA410" s="9"/>
      <c r="FB410" s="9"/>
      <c r="FC410" s="9"/>
      <c r="FD410" s="9"/>
      <c r="FE410" s="9"/>
      <c r="FF410" s="9"/>
      <c r="FG410" s="9"/>
      <c r="FH410" s="9"/>
      <c r="FI410" s="9"/>
      <c r="FJ410" s="9"/>
      <c r="FK410" s="9"/>
      <c r="FL410" s="9"/>
      <c r="FM410" s="9"/>
      <c r="FN410" s="9"/>
      <c r="FO410" s="9"/>
      <c r="FP410" s="9"/>
      <c r="FQ410" s="9"/>
      <c r="FR410" s="9"/>
      <c r="FS410" s="9"/>
      <c r="FT410" s="9"/>
      <c r="FU410" s="9"/>
      <c r="FV410" s="9"/>
      <c r="FW410" s="9"/>
      <c r="FX410" s="9"/>
      <c r="FY410" s="9"/>
      <c r="FZ410" s="9"/>
      <c r="GA410" s="9"/>
      <c r="GB410" s="9"/>
      <c r="GC410" s="9"/>
      <c r="GD410" s="9"/>
      <c r="GE410" s="9"/>
      <c r="GF410" s="9"/>
      <c r="GG410" s="9"/>
      <c r="GH410" s="9"/>
      <c r="GI410" s="9"/>
      <c r="GJ410" s="9"/>
      <c r="GK410" s="9"/>
      <c r="GL410" s="9"/>
      <c r="GM410" s="9"/>
      <c r="GN410" s="9"/>
      <c r="GO410" s="9"/>
      <c r="GP410" s="9"/>
      <c r="GQ410" s="9"/>
      <c r="GR410" s="9"/>
      <c r="GS410" s="9"/>
      <c r="GT410" s="9"/>
      <c r="GU410" s="9"/>
      <c r="GV410" s="9"/>
      <c r="GW410" s="9"/>
      <c r="GX410" s="9"/>
      <c r="GY410" s="9"/>
      <c r="GZ410" s="9"/>
      <c r="HA410" s="9"/>
      <c r="HB410" s="9"/>
      <c r="HC410" s="9"/>
      <c r="HD410" s="9"/>
      <c r="HE410" s="9"/>
      <c r="HF410" s="9"/>
      <c r="HG410" s="9"/>
      <c r="HH410" s="9"/>
      <c r="HI410" s="9"/>
      <c r="HJ410" s="9"/>
      <c r="HK410" s="9"/>
      <c r="HL410" s="9"/>
      <c r="HM410" s="9"/>
      <c r="HN410" s="9"/>
      <c r="HO410" s="9"/>
      <c r="HP410" s="9"/>
      <c r="HQ410" s="9"/>
      <c r="HR410" s="9"/>
      <c r="HS410" s="9"/>
      <c r="HT410" s="9"/>
      <c r="HU410" s="9"/>
      <c r="HV410" s="9"/>
      <c r="HW410" s="9"/>
      <c r="HX410" s="9"/>
      <c r="HY410" s="9"/>
      <c r="HZ410" s="9"/>
      <c r="IA410" s="9"/>
      <c r="IB410" s="9"/>
      <c r="IC410" s="9"/>
      <c r="ID410" s="9"/>
      <c r="IE410" s="9"/>
      <c r="IF410" s="9"/>
      <c r="IG410" s="9"/>
      <c r="IH410" s="9"/>
      <c r="II410" s="9"/>
      <c r="IJ410" s="9"/>
      <c r="IK410" s="9"/>
      <c r="IL410" s="9"/>
      <c r="IM410" s="9"/>
      <c r="IN410" s="9"/>
      <c r="IO410" s="9"/>
      <c r="IP410" s="9"/>
      <c r="IQ410" s="9"/>
      <c r="IR410" s="9"/>
      <c r="IS410" s="9"/>
      <c r="IT410" s="9"/>
      <c r="IU410" s="9"/>
      <c r="IV410" s="9"/>
    </row>
    <row r="411" spans="1:256" s="46" customFormat="1" ht="10.5">
      <c r="A411" s="6" t="s">
        <v>49</v>
      </c>
      <c r="B411" s="7" t="s">
        <v>49</v>
      </c>
      <c r="C411" s="7" t="s">
        <v>252</v>
      </c>
      <c r="D411" s="7" t="s">
        <v>21</v>
      </c>
      <c r="E411" s="7">
        <v>1</v>
      </c>
      <c r="F411" s="108">
        <v>617</v>
      </c>
      <c r="G411" s="108">
        <v>839</v>
      </c>
      <c r="H411" s="108">
        <v>489</v>
      </c>
      <c r="I411" s="108">
        <v>467</v>
      </c>
      <c r="J411" s="245">
        <v>2412</v>
      </c>
      <c r="K411" s="108">
        <v>5136</v>
      </c>
      <c r="L411" s="108">
        <v>5136</v>
      </c>
      <c r="M411" s="204">
        <v>7478016</v>
      </c>
      <c r="N411" s="204">
        <v>12388032</v>
      </c>
      <c r="O411" s="108">
        <v>6429696</v>
      </c>
      <c r="P411" s="108">
        <v>10651392</v>
      </c>
      <c r="Q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  <c r="AS411" s="9"/>
      <c r="AT411" s="9"/>
      <c r="AU411" s="9"/>
      <c r="AV411" s="9"/>
      <c r="AW411" s="9"/>
      <c r="AX411" s="9"/>
      <c r="AY411" s="9"/>
      <c r="AZ411" s="9"/>
      <c r="BA411" s="9"/>
      <c r="BB411" s="9"/>
      <c r="BC411" s="9"/>
      <c r="BD411" s="9"/>
      <c r="BE411" s="9"/>
      <c r="BF411" s="9"/>
      <c r="BG411" s="9"/>
      <c r="BH411" s="9"/>
      <c r="BI411" s="9"/>
      <c r="BJ411" s="9"/>
      <c r="BK411" s="9"/>
      <c r="BL411" s="9"/>
      <c r="BM411" s="9"/>
      <c r="BN411" s="9"/>
      <c r="BO411" s="9"/>
      <c r="BP411" s="9"/>
      <c r="BQ411" s="9"/>
      <c r="BR411" s="9"/>
      <c r="BS411" s="9"/>
      <c r="BT411" s="9"/>
      <c r="BU411" s="9"/>
      <c r="BV411" s="9"/>
      <c r="BW411" s="9"/>
      <c r="BX411" s="9"/>
      <c r="BY411" s="9"/>
      <c r="BZ411" s="9"/>
      <c r="CA411" s="9"/>
      <c r="CB411" s="9"/>
      <c r="CC411" s="9"/>
      <c r="CD411" s="9"/>
      <c r="CE411" s="9"/>
      <c r="CF411" s="9"/>
      <c r="CG411" s="9"/>
      <c r="CH411" s="9"/>
      <c r="CI411" s="9"/>
      <c r="CJ411" s="9"/>
      <c r="CK411" s="9"/>
      <c r="CL411" s="9"/>
      <c r="CM411" s="9"/>
      <c r="CN411" s="9"/>
      <c r="CO411" s="9"/>
      <c r="CP411" s="9"/>
      <c r="CQ411" s="9"/>
      <c r="CR411" s="9"/>
      <c r="CS411" s="9"/>
      <c r="CT411" s="9"/>
      <c r="CU411" s="9"/>
      <c r="CV411" s="9"/>
      <c r="CW411" s="9"/>
      <c r="CX411" s="9"/>
      <c r="CY411" s="9"/>
      <c r="CZ411" s="9"/>
      <c r="DA411" s="9"/>
      <c r="DB411" s="9"/>
      <c r="DC411" s="9"/>
      <c r="DD411" s="9"/>
      <c r="DE411" s="9"/>
      <c r="DF411" s="9"/>
      <c r="DG411" s="9"/>
      <c r="DH411" s="9"/>
      <c r="DI411" s="9"/>
      <c r="DJ411" s="9"/>
      <c r="DK411" s="9"/>
      <c r="DL411" s="9"/>
      <c r="DM411" s="9"/>
      <c r="DN411" s="9"/>
      <c r="DO411" s="9"/>
      <c r="DP411" s="9"/>
      <c r="DQ411" s="9"/>
      <c r="DR411" s="9"/>
      <c r="DS411" s="9"/>
      <c r="DT411" s="9"/>
      <c r="DU411" s="9"/>
      <c r="DV411" s="9"/>
      <c r="DW411" s="9"/>
      <c r="DX411" s="9"/>
      <c r="DY411" s="9"/>
      <c r="DZ411" s="9"/>
      <c r="EA411" s="9"/>
      <c r="EB411" s="9"/>
      <c r="EC411" s="9"/>
      <c r="ED411" s="9"/>
      <c r="EE411" s="9"/>
      <c r="EF411" s="9"/>
      <c r="EG411" s="9"/>
      <c r="EH411" s="9"/>
      <c r="EI411" s="9"/>
      <c r="EJ411" s="9"/>
      <c r="EK411" s="9"/>
      <c r="EL411" s="9"/>
      <c r="EM411" s="9"/>
      <c r="EN411" s="9"/>
      <c r="EO411" s="9"/>
      <c r="EP411" s="9"/>
      <c r="EQ411" s="9"/>
      <c r="ER411" s="9"/>
      <c r="ES411" s="9"/>
      <c r="ET411" s="9"/>
      <c r="EU411" s="9"/>
      <c r="EV411" s="9"/>
      <c r="EW411" s="9"/>
      <c r="EX411" s="9"/>
      <c r="EY411" s="9"/>
      <c r="EZ411" s="9"/>
      <c r="FA411" s="9"/>
      <c r="FB411" s="9"/>
      <c r="FC411" s="9"/>
      <c r="FD411" s="9"/>
      <c r="FE411" s="9"/>
      <c r="FF411" s="9"/>
      <c r="FG411" s="9"/>
      <c r="FH411" s="9"/>
      <c r="FI411" s="9"/>
      <c r="FJ411" s="9"/>
      <c r="FK411" s="9"/>
      <c r="FL411" s="9"/>
      <c r="FM411" s="9"/>
      <c r="FN411" s="9"/>
      <c r="FO411" s="9"/>
      <c r="FP411" s="9"/>
      <c r="FQ411" s="9"/>
      <c r="FR411" s="9"/>
      <c r="FS411" s="9"/>
      <c r="FT411" s="9"/>
      <c r="FU411" s="9"/>
      <c r="FV411" s="9"/>
      <c r="FW411" s="9"/>
      <c r="FX411" s="9"/>
      <c r="FY411" s="9"/>
      <c r="FZ411" s="9"/>
      <c r="GA411" s="9"/>
      <c r="GB411" s="9"/>
      <c r="GC411" s="9"/>
      <c r="GD411" s="9"/>
      <c r="GE411" s="9"/>
      <c r="GF411" s="9"/>
      <c r="GG411" s="9"/>
      <c r="GH411" s="9"/>
      <c r="GI411" s="9"/>
      <c r="GJ411" s="9"/>
      <c r="GK411" s="9"/>
      <c r="GL411" s="9"/>
      <c r="GM411" s="9"/>
      <c r="GN411" s="9"/>
      <c r="GO411" s="9"/>
      <c r="GP411" s="9"/>
      <c r="GQ411" s="9"/>
      <c r="GR411" s="9"/>
      <c r="GS411" s="9"/>
      <c r="GT411" s="9"/>
      <c r="GU411" s="9"/>
      <c r="GV411" s="9"/>
      <c r="GW411" s="9"/>
      <c r="GX411" s="9"/>
      <c r="GY411" s="9"/>
      <c r="GZ411" s="9"/>
      <c r="HA411" s="9"/>
      <c r="HB411" s="9"/>
      <c r="HC411" s="9"/>
      <c r="HD411" s="9"/>
      <c r="HE411" s="9"/>
      <c r="HF411" s="9"/>
      <c r="HG411" s="9"/>
      <c r="HH411" s="9"/>
      <c r="HI411" s="9"/>
      <c r="HJ411" s="9"/>
      <c r="HK411" s="9"/>
      <c r="HL411" s="9"/>
      <c r="HM411" s="9"/>
      <c r="HN411" s="9"/>
      <c r="HO411" s="9"/>
      <c r="HP411" s="9"/>
      <c r="HQ411" s="9"/>
      <c r="HR411" s="9"/>
      <c r="HS411" s="9"/>
      <c r="HT411" s="9"/>
      <c r="HU411" s="9"/>
      <c r="HV411" s="9"/>
      <c r="HW411" s="9"/>
      <c r="HX411" s="9"/>
      <c r="HY411" s="9"/>
      <c r="HZ411" s="9"/>
      <c r="IA411" s="9"/>
      <c r="IB411" s="9"/>
      <c r="IC411" s="9"/>
      <c r="ID411" s="9"/>
      <c r="IE411" s="9"/>
      <c r="IF411" s="9"/>
      <c r="IG411" s="9"/>
      <c r="IH411" s="9"/>
      <c r="II411" s="9"/>
      <c r="IJ411" s="9"/>
      <c r="IK411" s="9"/>
      <c r="IL411" s="9"/>
      <c r="IM411" s="9"/>
      <c r="IN411" s="9"/>
      <c r="IO411" s="9"/>
      <c r="IP411" s="9"/>
      <c r="IQ411" s="9"/>
      <c r="IR411" s="9"/>
      <c r="IS411" s="9"/>
      <c r="IT411" s="9"/>
      <c r="IU411" s="9"/>
      <c r="IV411" s="9"/>
    </row>
    <row r="412" spans="1:256" s="46" customFormat="1" ht="10.5">
      <c r="A412" s="6" t="s">
        <v>49</v>
      </c>
      <c r="B412" s="7" t="s">
        <v>49</v>
      </c>
      <c r="C412" s="7" t="s">
        <v>315</v>
      </c>
      <c r="D412" s="7" t="s">
        <v>22</v>
      </c>
      <c r="E412" s="7">
        <v>2</v>
      </c>
      <c r="F412" s="108">
        <v>648</v>
      </c>
      <c r="G412" s="108">
        <v>660</v>
      </c>
      <c r="H412" s="108">
        <v>482</v>
      </c>
      <c r="I412" s="108">
        <v>430</v>
      </c>
      <c r="J412" s="245">
        <v>2220</v>
      </c>
      <c r="K412" s="108">
        <v>4354</v>
      </c>
      <c r="L412" s="108">
        <v>4354</v>
      </c>
      <c r="M412" s="204">
        <v>5695032</v>
      </c>
      <c r="N412" s="204">
        <v>9665880</v>
      </c>
      <c r="O412" s="108">
        <v>5695032</v>
      </c>
      <c r="P412" s="108">
        <v>9665880</v>
      </c>
      <c r="Q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  <c r="AS412" s="9"/>
      <c r="AT412" s="9"/>
      <c r="AU412" s="9"/>
      <c r="AV412" s="9"/>
      <c r="AW412" s="9"/>
      <c r="AX412" s="9"/>
      <c r="AY412" s="9"/>
      <c r="AZ412" s="9"/>
      <c r="BA412" s="9"/>
      <c r="BB412" s="9"/>
      <c r="BC412" s="9"/>
      <c r="BD412" s="9"/>
      <c r="BE412" s="9"/>
      <c r="BF412" s="9"/>
      <c r="BG412" s="9"/>
      <c r="BH412" s="9"/>
      <c r="BI412" s="9"/>
      <c r="BJ412" s="9"/>
      <c r="BK412" s="9"/>
      <c r="BL412" s="9"/>
      <c r="BM412" s="9"/>
      <c r="BN412" s="9"/>
      <c r="BO412" s="9"/>
      <c r="BP412" s="9"/>
      <c r="BQ412" s="9"/>
      <c r="BR412" s="9"/>
      <c r="BS412" s="9"/>
      <c r="BT412" s="9"/>
      <c r="BU412" s="9"/>
      <c r="BV412" s="9"/>
      <c r="BW412" s="9"/>
      <c r="BX412" s="9"/>
      <c r="BY412" s="9"/>
      <c r="BZ412" s="9"/>
      <c r="CA412" s="9"/>
      <c r="CB412" s="9"/>
      <c r="CC412" s="9"/>
      <c r="CD412" s="9"/>
      <c r="CE412" s="9"/>
      <c r="CF412" s="9"/>
      <c r="CG412" s="9"/>
      <c r="CH412" s="9"/>
      <c r="CI412" s="9"/>
      <c r="CJ412" s="9"/>
      <c r="CK412" s="9"/>
      <c r="CL412" s="9"/>
      <c r="CM412" s="9"/>
      <c r="CN412" s="9"/>
      <c r="CO412" s="9"/>
      <c r="CP412" s="9"/>
      <c r="CQ412" s="9"/>
      <c r="CR412" s="9"/>
      <c r="CS412" s="9"/>
      <c r="CT412" s="9"/>
      <c r="CU412" s="9"/>
      <c r="CV412" s="9"/>
      <c r="CW412" s="9"/>
      <c r="CX412" s="9"/>
      <c r="CY412" s="9"/>
      <c r="CZ412" s="9"/>
      <c r="DA412" s="9"/>
      <c r="DB412" s="9"/>
      <c r="DC412" s="9"/>
      <c r="DD412" s="9"/>
      <c r="DE412" s="9"/>
      <c r="DF412" s="9"/>
      <c r="DG412" s="9"/>
      <c r="DH412" s="9"/>
      <c r="DI412" s="9"/>
      <c r="DJ412" s="9"/>
      <c r="DK412" s="9"/>
      <c r="DL412" s="9"/>
      <c r="DM412" s="9"/>
      <c r="DN412" s="9"/>
      <c r="DO412" s="9"/>
      <c r="DP412" s="9"/>
      <c r="DQ412" s="9"/>
      <c r="DR412" s="9"/>
      <c r="DS412" s="9"/>
      <c r="DT412" s="9"/>
      <c r="DU412" s="9"/>
      <c r="DV412" s="9"/>
      <c r="DW412" s="9"/>
      <c r="DX412" s="9"/>
      <c r="DY412" s="9"/>
      <c r="DZ412" s="9"/>
      <c r="EA412" s="9"/>
      <c r="EB412" s="9"/>
      <c r="EC412" s="9"/>
      <c r="ED412" s="9"/>
      <c r="EE412" s="9"/>
      <c r="EF412" s="9"/>
      <c r="EG412" s="9"/>
      <c r="EH412" s="9"/>
      <c r="EI412" s="9"/>
      <c r="EJ412" s="9"/>
      <c r="EK412" s="9"/>
      <c r="EL412" s="9"/>
      <c r="EM412" s="9"/>
      <c r="EN412" s="9"/>
      <c r="EO412" s="9"/>
      <c r="EP412" s="9"/>
      <c r="EQ412" s="9"/>
      <c r="ER412" s="9"/>
      <c r="ES412" s="9"/>
      <c r="ET412" s="9"/>
      <c r="EU412" s="9"/>
      <c r="EV412" s="9"/>
      <c r="EW412" s="9"/>
      <c r="EX412" s="9"/>
      <c r="EY412" s="9"/>
      <c r="EZ412" s="9"/>
      <c r="FA412" s="9"/>
      <c r="FB412" s="9"/>
      <c r="FC412" s="9"/>
      <c r="FD412" s="9"/>
      <c r="FE412" s="9"/>
      <c r="FF412" s="9"/>
      <c r="FG412" s="9"/>
      <c r="FH412" s="9"/>
      <c r="FI412" s="9"/>
      <c r="FJ412" s="9"/>
      <c r="FK412" s="9"/>
      <c r="FL412" s="9"/>
      <c r="FM412" s="9"/>
      <c r="FN412" s="9"/>
      <c r="FO412" s="9"/>
      <c r="FP412" s="9"/>
      <c r="FQ412" s="9"/>
      <c r="FR412" s="9"/>
      <c r="FS412" s="9"/>
      <c r="FT412" s="9"/>
      <c r="FU412" s="9"/>
      <c r="FV412" s="9"/>
      <c r="FW412" s="9"/>
      <c r="FX412" s="9"/>
      <c r="FY412" s="9"/>
      <c r="FZ412" s="9"/>
      <c r="GA412" s="9"/>
      <c r="GB412" s="9"/>
      <c r="GC412" s="9"/>
      <c r="GD412" s="9"/>
      <c r="GE412" s="9"/>
      <c r="GF412" s="9"/>
      <c r="GG412" s="9"/>
      <c r="GH412" s="9"/>
      <c r="GI412" s="9"/>
      <c r="GJ412" s="9"/>
      <c r="GK412" s="9"/>
      <c r="GL412" s="9"/>
      <c r="GM412" s="9"/>
      <c r="GN412" s="9"/>
      <c r="GO412" s="9"/>
      <c r="GP412" s="9"/>
      <c r="GQ412" s="9"/>
      <c r="GR412" s="9"/>
      <c r="GS412" s="9"/>
      <c r="GT412" s="9"/>
      <c r="GU412" s="9"/>
      <c r="GV412" s="9"/>
      <c r="GW412" s="9"/>
      <c r="GX412" s="9"/>
      <c r="GY412" s="9"/>
      <c r="GZ412" s="9"/>
      <c r="HA412" s="9"/>
      <c r="HB412" s="9"/>
      <c r="HC412" s="9"/>
      <c r="HD412" s="9"/>
      <c r="HE412" s="9"/>
      <c r="HF412" s="9"/>
      <c r="HG412" s="9"/>
      <c r="HH412" s="9"/>
      <c r="HI412" s="9"/>
      <c r="HJ412" s="9"/>
      <c r="HK412" s="9"/>
      <c r="HL412" s="9"/>
      <c r="HM412" s="9"/>
      <c r="HN412" s="9"/>
      <c r="HO412" s="9"/>
      <c r="HP412" s="9"/>
      <c r="HQ412" s="9"/>
      <c r="HR412" s="9"/>
      <c r="HS412" s="9"/>
      <c r="HT412" s="9"/>
      <c r="HU412" s="9"/>
      <c r="HV412" s="9"/>
      <c r="HW412" s="9"/>
      <c r="HX412" s="9"/>
      <c r="HY412" s="9"/>
      <c r="HZ412" s="9"/>
      <c r="IA412" s="9"/>
      <c r="IB412" s="9"/>
      <c r="IC412" s="9"/>
      <c r="ID412" s="9"/>
      <c r="IE412" s="9"/>
      <c r="IF412" s="9"/>
      <c r="IG412" s="9"/>
      <c r="IH412" s="9"/>
      <c r="II412" s="9"/>
      <c r="IJ412" s="9"/>
      <c r="IK412" s="9"/>
      <c r="IL412" s="9"/>
      <c r="IM412" s="9"/>
      <c r="IN412" s="9"/>
      <c r="IO412" s="9"/>
      <c r="IP412" s="9"/>
      <c r="IQ412" s="9"/>
      <c r="IR412" s="9"/>
      <c r="IS412" s="9"/>
      <c r="IT412" s="9"/>
      <c r="IU412" s="9"/>
      <c r="IV412" s="9"/>
    </row>
    <row r="413" spans="1:256" s="46" customFormat="1" ht="10.5">
      <c r="A413" s="6" t="s">
        <v>49</v>
      </c>
      <c r="B413" s="7" t="s">
        <v>49</v>
      </c>
      <c r="C413" s="7" t="s">
        <v>251</v>
      </c>
      <c r="D413" s="7" t="s">
        <v>22</v>
      </c>
      <c r="E413" s="7">
        <v>2</v>
      </c>
      <c r="F413" s="108">
        <v>802</v>
      </c>
      <c r="G413" s="108">
        <v>693</v>
      </c>
      <c r="H413" s="108">
        <v>387</v>
      </c>
      <c r="I413" s="108">
        <v>298</v>
      </c>
      <c r="J413" s="245">
        <v>2180</v>
      </c>
      <c r="K413" s="108">
        <v>4776</v>
      </c>
      <c r="L413" s="108">
        <v>4776</v>
      </c>
      <c r="M413" s="204">
        <v>7140120</v>
      </c>
      <c r="N413" s="204">
        <v>10411680</v>
      </c>
      <c r="O413" s="108">
        <v>6601920</v>
      </c>
      <c r="P413" s="108">
        <v>9626880</v>
      </c>
      <c r="Q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  <c r="AS413" s="9"/>
      <c r="AT413" s="9"/>
      <c r="AU413" s="9"/>
      <c r="AV413" s="9"/>
      <c r="AW413" s="9"/>
      <c r="AX413" s="9"/>
      <c r="AY413" s="9"/>
      <c r="AZ413" s="9"/>
      <c r="BA413" s="9"/>
      <c r="BB413" s="9"/>
      <c r="BC413" s="9"/>
      <c r="BD413" s="9"/>
      <c r="BE413" s="9"/>
      <c r="BF413" s="9"/>
      <c r="BG413" s="9"/>
      <c r="BH413" s="9"/>
      <c r="BI413" s="9"/>
      <c r="BJ413" s="9"/>
      <c r="BK413" s="9"/>
      <c r="BL413" s="9"/>
      <c r="BM413" s="9"/>
      <c r="BN413" s="9"/>
      <c r="BO413" s="9"/>
      <c r="BP413" s="9"/>
      <c r="BQ413" s="9"/>
      <c r="BR413" s="9"/>
      <c r="BS413" s="9"/>
      <c r="BT413" s="9"/>
      <c r="BU413" s="9"/>
      <c r="BV413" s="9"/>
      <c r="BW413" s="9"/>
      <c r="BX413" s="9"/>
      <c r="BY413" s="9"/>
      <c r="BZ413" s="9"/>
      <c r="CA413" s="9"/>
      <c r="CB413" s="9"/>
      <c r="CC413" s="9"/>
      <c r="CD413" s="9"/>
      <c r="CE413" s="9"/>
      <c r="CF413" s="9"/>
      <c r="CG413" s="9"/>
      <c r="CH413" s="9"/>
      <c r="CI413" s="9"/>
      <c r="CJ413" s="9"/>
      <c r="CK413" s="9"/>
      <c r="CL413" s="9"/>
      <c r="CM413" s="9"/>
      <c r="CN413" s="9"/>
      <c r="CO413" s="9"/>
      <c r="CP413" s="9"/>
      <c r="CQ413" s="9"/>
      <c r="CR413" s="9"/>
      <c r="CS413" s="9"/>
      <c r="CT413" s="9"/>
      <c r="CU413" s="9"/>
      <c r="CV413" s="9"/>
      <c r="CW413" s="9"/>
      <c r="CX413" s="9"/>
      <c r="CY413" s="9"/>
      <c r="CZ413" s="9"/>
      <c r="DA413" s="9"/>
      <c r="DB413" s="9"/>
      <c r="DC413" s="9"/>
      <c r="DD413" s="9"/>
      <c r="DE413" s="9"/>
      <c r="DF413" s="9"/>
      <c r="DG413" s="9"/>
      <c r="DH413" s="9"/>
      <c r="DI413" s="9"/>
      <c r="DJ413" s="9"/>
      <c r="DK413" s="9"/>
      <c r="DL413" s="9"/>
      <c r="DM413" s="9"/>
      <c r="DN413" s="9"/>
      <c r="DO413" s="9"/>
      <c r="DP413" s="9"/>
      <c r="DQ413" s="9"/>
      <c r="DR413" s="9"/>
      <c r="DS413" s="9"/>
      <c r="DT413" s="9"/>
      <c r="DU413" s="9"/>
      <c r="DV413" s="9"/>
      <c r="DW413" s="9"/>
      <c r="DX413" s="9"/>
      <c r="DY413" s="9"/>
      <c r="DZ413" s="9"/>
      <c r="EA413" s="9"/>
      <c r="EB413" s="9"/>
      <c r="EC413" s="9"/>
      <c r="ED413" s="9"/>
      <c r="EE413" s="9"/>
      <c r="EF413" s="9"/>
      <c r="EG413" s="9"/>
      <c r="EH413" s="9"/>
      <c r="EI413" s="9"/>
      <c r="EJ413" s="9"/>
      <c r="EK413" s="9"/>
      <c r="EL413" s="9"/>
      <c r="EM413" s="9"/>
      <c r="EN413" s="9"/>
      <c r="EO413" s="9"/>
      <c r="EP413" s="9"/>
      <c r="EQ413" s="9"/>
      <c r="ER413" s="9"/>
      <c r="ES413" s="9"/>
      <c r="ET413" s="9"/>
      <c r="EU413" s="9"/>
      <c r="EV413" s="9"/>
      <c r="EW413" s="9"/>
      <c r="EX413" s="9"/>
      <c r="EY413" s="9"/>
      <c r="EZ413" s="9"/>
      <c r="FA413" s="9"/>
      <c r="FB413" s="9"/>
      <c r="FC413" s="9"/>
      <c r="FD413" s="9"/>
      <c r="FE413" s="9"/>
      <c r="FF413" s="9"/>
      <c r="FG413" s="9"/>
      <c r="FH413" s="9"/>
      <c r="FI413" s="9"/>
      <c r="FJ413" s="9"/>
      <c r="FK413" s="9"/>
      <c r="FL413" s="9"/>
      <c r="FM413" s="9"/>
      <c r="FN413" s="9"/>
      <c r="FO413" s="9"/>
      <c r="FP413" s="9"/>
      <c r="FQ413" s="9"/>
      <c r="FR413" s="9"/>
      <c r="FS413" s="9"/>
      <c r="FT413" s="9"/>
      <c r="FU413" s="9"/>
      <c r="FV413" s="9"/>
      <c r="FW413" s="9"/>
      <c r="FX413" s="9"/>
      <c r="FY413" s="9"/>
      <c r="FZ413" s="9"/>
      <c r="GA413" s="9"/>
      <c r="GB413" s="9"/>
      <c r="GC413" s="9"/>
      <c r="GD413" s="9"/>
      <c r="GE413" s="9"/>
      <c r="GF413" s="9"/>
      <c r="GG413" s="9"/>
      <c r="GH413" s="9"/>
      <c r="GI413" s="9"/>
      <c r="GJ413" s="9"/>
      <c r="GK413" s="9"/>
      <c r="GL413" s="9"/>
      <c r="GM413" s="9"/>
      <c r="GN413" s="9"/>
      <c r="GO413" s="9"/>
      <c r="GP413" s="9"/>
      <c r="GQ413" s="9"/>
      <c r="GR413" s="9"/>
      <c r="GS413" s="9"/>
      <c r="GT413" s="9"/>
      <c r="GU413" s="9"/>
      <c r="GV413" s="9"/>
      <c r="GW413" s="9"/>
      <c r="GX413" s="9"/>
      <c r="GY413" s="9"/>
      <c r="GZ413" s="9"/>
      <c r="HA413" s="9"/>
      <c r="HB413" s="9"/>
      <c r="HC413" s="9"/>
      <c r="HD413" s="9"/>
      <c r="HE413" s="9"/>
      <c r="HF413" s="9"/>
      <c r="HG413" s="9"/>
      <c r="HH413" s="9"/>
      <c r="HI413" s="9"/>
      <c r="HJ413" s="9"/>
      <c r="HK413" s="9"/>
      <c r="HL413" s="9"/>
      <c r="HM413" s="9"/>
      <c r="HN413" s="9"/>
      <c r="HO413" s="9"/>
      <c r="HP413" s="9"/>
      <c r="HQ413" s="9"/>
      <c r="HR413" s="9"/>
      <c r="HS413" s="9"/>
      <c r="HT413" s="9"/>
      <c r="HU413" s="9"/>
      <c r="HV413" s="9"/>
      <c r="HW413" s="9"/>
      <c r="HX413" s="9"/>
      <c r="HY413" s="9"/>
      <c r="HZ413" s="9"/>
      <c r="IA413" s="9"/>
      <c r="IB413" s="9"/>
      <c r="IC413" s="9"/>
      <c r="ID413" s="9"/>
      <c r="IE413" s="9"/>
      <c r="IF413" s="9"/>
      <c r="IG413" s="9"/>
      <c r="IH413" s="9"/>
      <c r="II413" s="9"/>
      <c r="IJ413" s="9"/>
      <c r="IK413" s="9"/>
      <c r="IL413" s="9"/>
      <c r="IM413" s="9"/>
      <c r="IN413" s="9"/>
      <c r="IO413" s="9"/>
      <c r="IP413" s="9"/>
      <c r="IQ413" s="9"/>
      <c r="IR413" s="9"/>
      <c r="IS413" s="9"/>
      <c r="IT413" s="9"/>
      <c r="IU413" s="9"/>
      <c r="IV413" s="9"/>
    </row>
    <row r="414" spans="1:256" s="46" customFormat="1" ht="10.5">
      <c r="A414" s="6" t="s">
        <v>103</v>
      </c>
      <c r="B414" s="7" t="s">
        <v>44</v>
      </c>
      <c r="C414" s="7" t="s">
        <v>121</v>
      </c>
      <c r="D414" s="7" t="s">
        <v>21</v>
      </c>
      <c r="E414" s="7">
        <v>1</v>
      </c>
      <c r="F414" s="108">
        <v>607</v>
      </c>
      <c r="G414" s="108">
        <v>685</v>
      </c>
      <c r="H414" s="108">
        <v>401</v>
      </c>
      <c r="I414" s="108">
        <v>367</v>
      </c>
      <c r="J414" s="245">
        <v>2060</v>
      </c>
      <c r="K414" s="108">
        <v>5056</v>
      </c>
      <c r="L414" s="108">
        <v>5056</v>
      </c>
      <c r="M414" s="204">
        <v>6532352</v>
      </c>
      <c r="N414" s="204">
        <v>10415360</v>
      </c>
      <c r="O414" s="108">
        <v>5705472</v>
      </c>
      <c r="P414" s="108">
        <v>9096960</v>
      </c>
      <c r="Q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  <c r="AS414" s="9"/>
      <c r="AT414" s="9"/>
      <c r="AU414" s="9"/>
      <c r="AV414" s="9"/>
      <c r="AW414" s="9"/>
      <c r="AX414" s="9"/>
      <c r="AY414" s="9"/>
      <c r="AZ414" s="9"/>
      <c r="BA414" s="9"/>
      <c r="BB414" s="9"/>
      <c r="BC414" s="9"/>
      <c r="BD414" s="9"/>
      <c r="BE414" s="9"/>
      <c r="BF414" s="9"/>
      <c r="BG414" s="9"/>
      <c r="BH414" s="9"/>
      <c r="BI414" s="9"/>
      <c r="BJ414" s="9"/>
      <c r="BK414" s="9"/>
      <c r="BL414" s="9"/>
      <c r="BM414" s="9"/>
      <c r="BN414" s="9"/>
      <c r="BO414" s="9"/>
      <c r="BP414" s="9"/>
      <c r="BQ414" s="9"/>
      <c r="BR414" s="9"/>
      <c r="BS414" s="9"/>
      <c r="BT414" s="9"/>
      <c r="BU414" s="9"/>
      <c r="BV414" s="9"/>
      <c r="BW414" s="9"/>
      <c r="BX414" s="9"/>
      <c r="BY414" s="9"/>
      <c r="BZ414" s="9"/>
      <c r="CA414" s="9"/>
      <c r="CB414" s="9"/>
      <c r="CC414" s="9"/>
      <c r="CD414" s="9"/>
      <c r="CE414" s="9"/>
      <c r="CF414" s="9"/>
      <c r="CG414" s="9"/>
      <c r="CH414" s="9"/>
      <c r="CI414" s="9"/>
      <c r="CJ414" s="9"/>
      <c r="CK414" s="9"/>
      <c r="CL414" s="9"/>
      <c r="CM414" s="9"/>
      <c r="CN414" s="9"/>
      <c r="CO414" s="9"/>
      <c r="CP414" s="9"/>
      <c r="CQ414" s="9"/>
      <c r="CR414" s="9"/>
      <c r="CS414" s="9"/>
      <c r="CT414" s="9"/>
      <c r="CU414" s="9"/>
      <c r="CV414" s="9"/>
      <c r="CW414" s="9"/>
      <c r="CX414" s="9"/>
      <c r="CY414" s="9"/>
      <c r="CZ414" s="9"/>
      <c r="DA414" s="9"/>
      <c r="DB414" s="9"/>
      <c r="DC414" s="9"/>
      <c r="DD414" s="9"/>
      <c r="DE414" s="9"/>
      <c r="DF414" s="9"/>
      <c r="DG414" s="9"/>
      <c r="DH414" s="9"/>
      <c r="DI414" s="9"/>
      <c r="DJ414" s="9"/>
      <c r="DK414" s="9"/>
      <c r="DL414" s="9"/>
      <c r="DM414" s="9"/>
      <c r="DN414" s="9"/>
      <c r="DO414" s="9"/>
      <c r="DP414" s="9"/>
      <c r="DQ414" s="9"/>
      <c r="DR414" s="9"/>
      <c r="DS414" s="9"/>
      <c r="DT414" s="9"/>
      <c r="DU414" s="9"/>
      <c r="DV414" s="9"/>
      <c r="DW414" s="9"/>
      <c r="DX414" s="9"/>
      <c r="DY414" s="9"/>
      <c r="DZ414" s="9"/>
      <c r="EA414" s="9"/>
      <c r="EB414" s="9"/>
      <c r="EC414" s="9"/>
      <c r="ED414" s="9"/>
      <c r="EE414" s="9"/>
      <c r="EF414" s="9"/>
      <c r="EG414" s="9"/>
      <c r="EH414" s="9"/>
      <c r="EI414" s="9"/>
      <c r="EJ414" s="9"/>
      <c r="EK414" s="9"/>
      <c r="EL414" s="9"/>
      <c r="EM414" s="9"/>
      <c r="EN414" s="9"/>
      <c r="EO414" s="9"/>
      <c r="EP414" s="9"/>
      <c r="EQ414" s="9"/>
      <c r="ER414" s="9"/>
      <c r="ES414" s="9"/>
      <c r="ET414" s="9"/>
      <c r="EU414" s="9"/>
      <c r="EV414" s="9"/>
      <c r="EW414" s="9"/>
      <c r="EX414" s="9"/>
      <c r="EY414" s="9"/>
      <c r="EZ414" s="9"/>
      <c r="FA414" s="9"/>
      <c r="FB414" s="9"/>
      <c r="FC414" s="9"/>
      <c r="FD414" s="9"/>
      <c r="FE414" s="9"/>
      <c r="FF414" s="9"/>
      <c r="FG414" s="9"/>
      <c r="FH414" s="9"/>
      <c r="FI414" s="9"/>
      <c r="FJ414" s="9"/>
      <c r="FK414" s="9"/>
      <c r="FL414" s="9"/>
      <c r="FM414" s="9"/>
      <c r="FN414" s="9"/>
      <c r="FO414" s="9"/>
      <c r="FP414" s="9"/>
      <c r="FQ414" s="9"/>
      <c r="FR414" s="9"/>
      <c r="FS414" s="9"/>
      <c r="FT414" s="9"/>
      <c r="FU414" s="9"/>
      <c r="FV414" s="9"/>
      <c r="FW414" s="9"/>
      <c r="FX414" s="9"/>
      <c r="FY414" s="9"/>
      <c r="FZ414" s="9"/>
      <c r="GA414" s="9"/>
      <c r="GB414" s="9"/>
      <c r="GC414" s="9"/>
      <c r="GD414" s="9"/>
      <c r="GE414" s="9"/>
      <c r="GF414" s="9"/>
      <c r="GG414" s="9"/>
      <c r="GH414" s="9"/>
      <c r="GI414" s="9"/>
      <c r="GJ414" s="9"/>
      <c r="GK414" s="9"/>
      <c r="GL414" s="9"/>
      <c r="GM414" s="9"/>
      <c r="GN414" s="9"/>
      <c r="GO414" s="9"/>
      <c r="GP414" s="9"/>
      <c r="GQ414" s="9"/>
      <c r="GR414" s="9"/>
      <c r="GS414" s="9"/>
      <c r="GT414" s="9"/>
      <c r="GU414" s="9"/>
      <c r="GV414" s="9"/>
      <c r="GW414" s="9"/>
      <c r="GX414" s="9"/>
      <c r="GY414" s="9"/>
      <c r="GZ414" s="9"/>
      <c r="HA414" s="9"/>
      <c r="HB414" s="9"/>
      <c r="HC414" s="9"/>
      <c r="HD414" s="9"/>
      <c r="HE414" s="9"/>
      <c r="HF414" s="9"/>
      <c r="HG414" s="9"/>
      <c r="HH414" s="9"/>
      <c r="HI414" s="9"/>
      <c r="HJ414" s="9"/>
      <c r="HK414" s="9"/>
      <c r="HL414" s="9"/>
      <c r="HM414" s="9"/>
      <c r="HN414" s="9"/>
      <c r="HO414" s="9"/>
      <c r="HP414" s="9"/>
      <c r="HQ414" s="9"/>
      <c r="HR414" s="9"/>
      <c r="HS414" s="9"/>
      <c r="HT414" s="9"/>
      <c r="HU414" s="9"/>
      <c r="HV414" s="9"/>
      <c r="HW414" s="9"/>
      <c r="HX414" s="9"/>
      <c r="HY414" s="9"/>
      <c r="HZ414" s="9"/>
      <c r="IA414" s="9"/>
      <c r="IB414" s="9"/>
      <c r="IC414" s="9"/>
      <c r="ID414" s="9"/>
      <c r="IE414" s="9"/>
      <c r="IF414" s="9"/>
      <c r="IG414" s="9"/>
      <c r="IH414" s="9"/>
      <c r="II414" s="9"/>
      <c r="IJ414" s="9"/>
      <c r="IK414" s="9"/>
      <c r="IL414" s="9"/>
      <c r="IM414" s="9"/>
      <c r="IN414" s="9"/>
      <c r="IO414" s="9"/>
      <c r="IP414" s="9"/>
      <c r="IQ414" s="9"/>
      <c r="IR414" s="9"/>
      <c r="IS414" s="9"/>
      <c r="IT414" s="9"/>
      <c r="IU414" s="9"/>
      <c r="IV414" s="9"/>
    </row>
    <row r="415" spans="1:256" s="46" customFormat="1" ht="10.5">
      <c r="A415" s="6" t="s">
        <v>103</v>
      </c>
      <c r="B415" s="7" t="s">
        <v>44</v>
      </c>
      <c r="C415" s="7" t="s">
        <v>122</v>
      </c>
      <c r="D415" s="7" t="s">
        <v>23</v>
      </c>
      <c r="E415" s="7">
        <v>2</v>
      </c>
      <c r="F415" s="108">
        <v>511</v>
      </c>
      <c r="G415" s="108">
        <v>368</v>
      </c>
      <c r="H415" s="108">
        <v>318</v>
      </c>
      <c r="I415" s="108">
        <v>351</v>
      </c>
      <c r="J415" s="245">
        <v>1548</v>
      </c>
      <c r="K415" s="108">
        <v>5416</v>
      </c>
      <c r="L415" s="108">
        <v>5416</v>
      </c>
      <c r="M415" s="204">
        <v>4760664</v>
      </c>
      <c r="N415" s="204">
        <v>8383968</v>
      </c>
      <c r="O415" s="108">
        <v>3881664</v>
      </c>
      <c r="P415" s="108">
        <v>6835968</v>
      </c>
      <c r="Q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  <c r="AS415" s="9"/>
      <c r="AT415" s="9"/>
      <c r="AU415" s="9"/>
      <c r="AV415" s="9"/>
      <c r="AW415" s="9"/>
      <c r="AX415" s="9"/>
      <c r="AY415" s="9"/>
      <c r="AZ415" s="9"/>
      <c r="BA415" s="9"/>
      <c r="BB415" s="9"/>
      <c r="BC415" s="9"/>
      <c r="BD415" s="9"/>
      <c r="BE415" s="9"/>
      <c r="BF415" s="9"/>
      <c r="BG415" s="9"/>
      <c r="BH415" s="9"/>
      <c r="BI415" s="9"/>
      <c r="BJ415" s="9"/>
      <c r="BK415" s="9"/>
      <c r="BL415" s="9"/>
      <c r="BM415" s="9"/>
      <c r="BN415" s="9"/>
      <c r="BO415" s="9"/>
      <c r="BP415" s="9"/>
      <c r="BQ415" s="9"/>
      <c r="BR415" s="9"/>
      <c r="BS415" s="9"/>
      <c r="BT415" s="9"/>
      <c r="BU415" s="9"/>
      <c r="BV415" s="9"/>
      <c r="BW415" s="9"/>
      <c r="BX415" s="9"/>
      <c r="BY415" s="9"/>
      <c r="BZ415" s="9"/>
      <c r="CA415" s="9"/>
      <c r="CB415" s="9"/>
      <c r="CC415" s="9"/>
      <c r="CD415" s="9"/>
      <c r="CE415" s="9"/>
      <c r="CF415" s="9"/>
      <c r="CG415" s="9"/>
      <c r="CH415" s="9"/>
      <c r="CI415" s="9"/>
      <c r="CJ415" s="9"/>
      <c r="CK415" s="9"/>
      <c r="CL415" s="9"/>
      <c r="CM415" s="9"/>
      <c r="CN415" s="9"/>
      <c r="CO415" s="9"/>
      <c r="CP415" s="9"/>
      <c r="CQ415" s="9"/>
      <c r="CR415" s="9"/>
      <c r="CS415" s="9"/>
      <c r="CT415" s="9"/>
      <c r="CU415" s="9"/>
      <c r="CV415" s="9"/>
      <c r="CW415" s="9"/>
      <c r="CX415" s="9"/>
      <c r="CY415" s="9"/>
      <c r="CZ415" s="9"/>
      <c r="DA415" s="9"/>
      <c r="DB415" s="9"/>
      <c r="DC415" s="9"/>
      <c r="DD415" s="9"/>
      <c r="DE415" s="9"/>
      <c r="DF415" s="9"/>
      <c r="DG415" s="9"/>
      <c r="DH415" s="9"/>
      <c r="DI415" s="9"/>
      <c r="DJ415" s="9"/>
      <c r="DK415" s="9"/>
      <c r="DL415" s="9"/>
      <c r="DM415" s="9"/>
      <c r="DN415" s="9"/>
      <c r="DO415" s="9"/>
      <c r="DP415" s="9"/>
      <c r="DQ415" s="9"/>
      <c r="DR415" s="9"/>
      <c r="DS415" s="9"/>
      <c r="DT415" s="9"/>
      <c r="DU415" s="9"/>
      <c r="DV415" s="9"/>
      <c r="DW415" s="9"/>
      <c r="DX415" s="9"/>
      <c r="DY415" s="9"/>
      <c r="DZ415" s="9"/>
      <c r="EA415" s="9"/>
      <c r="EB415" s="9"/>
      <c r="EC415" s="9"/>
      <c r="ED415" s="9"/>
      <c r="EE415" s="9"/>
      <c r="EF415" s="9"/>
      <c r="EG415" s="9"/>
      <c r="EH415" s="9"/>
      <c r="EI415" s="9"/>
      <c r="EJ415" s="9"/>
      <c r="EK415" s="9"/>
      <c r="EL415" s="9"/>
      <c r="EM415" s="9"/>
      <c r="EN415" s="9"/>
      <c r="EO415" s="9"/>
      <c r="EP415" s="9"/>
      <c r="EQ415" s="9"/>
      <c r="ER415" s="9"/>
      <c r="ES415" s="9"/>
      <c r="ET415" s="9"/>
      <c r="EU415" s="9"/>
      <c r="EV415" s="9"/>
      <c r="EW415" s="9"/>
      <c r="EX415" s="9"/>
      <c r="EY415" s="9"/>
      <c r="EZ415" s="9"/>
      <c r="FA415" s="9"/>
      <c r="FB415" s="9"/>
      <c r="FC415" s="9"/>
      <c r="FD415" s="9"/>
      <c r="FE415" s="9"/>
      <c r="FF415" s="9"/>
      <c r="FG415" s="9"/>
      <c r="FH415" s="9"/>
      <c r="FI415" s="9"/>
      <c r="FJ415" s="9"/>
      <c r="FK415" s="9"/>
      <c r="FL415" s="9"/>
      <c r="FM415" s="9"/>
      <c r="FN415" s="9"/>
      <c r="FO415" s="9"/>
      <c r="FP415" s="9"/>
      <c r="FQ415" s="9"/>
      <c r="FR415" s="9"/>
      <c r="FS415" s="9"/>
      <c r="FT415" s="9"/>
      <c r="FU415" s="9"/>
      <c r="FV415" s="9"/>
      <c r="FW415" s="9"/>
      <c r="FX415" s="9"/>
      <c r="FY415" s="9"/>
      <c r="FZ415" s="9"/>
      <c r="GA415" s="9"/>
      <c r="GB415" s="9"/>
      <c r="GC415" s="9"/>
      <c r="GD415" s="9"/>
      <c r="GE415" s="9"/>
      <c r="GF415" s="9"/>
      <c r="GG415" s="9"/>
      <c r="GH415" s="9"/>
      <c r="GI415" s="9"/>
      <c r="GJ415" s="9"/>
      <c r="GK415" s="9"/>
      <c r="GL415" s="9"/>
      <c r="GM415" s="9"/>
      <c r="GN415" s="9"/>
      <c r="GO415" s="9"/>
      <c r="GP415" s="9"/>
      <c r="GQ415" s="9"/>
      <c r="GR415" s="9"/>
      <c r="GS415" s="9"/>
      <c r="GT415" s="9"/>
      <c r="GU415" s="9"/>
      <c r="GV415" s="9"/>
      <c r="GW415" s="9"/>
      <c r="GX415" s="9"/>
      <c r="GY415" s="9"/>
      <c r="GZ415" s="9"/>
      <c r="HA415" s="9"/>
      <c r="HB415" s="9"/>
      <c r="HC415" s="9"/>
      <c r="HD415" s="9"/>
      <c r="HE415" s="9"/>
      <c r="HF415" s="9"/>
      <c r="HG415" s="9"/>
      <c r="HH415" s="9"/>
      <c r="HI415" s="9"/>
      <c r="HJ415" s="9"/>
      <c r="HK415" s="9"/>
      <c r="HL415" s="9"/>
      <c r="HM415" s="9"/>
      <c r="HN415" s="9"/>
      <c r="HO415" s="9"/>
      <c r="HP415" s="9"/>
      <c r="HQ415" s="9"/>
      <c r="HR415" s="9"/>
      <c r="HS415" s="9"/>
      <c r="HT415" s="9"/>
      <c r="HU415" s="9"/>
      <c r="HV415" s="9"/>
      <c r="HW415" s="9"/>
      <c r="HX415" s="9"/>
      <c r="HY415" s="9"/>
      <c r="HZ415" s="9"/>
      <c r="IA415" s="9"/>
      <c r="IB415" s="9"/>
      <c r="IC415" s="9"/>
      <c r="ID415" s="9"/>
      <c r="IE415" s="9"/>
      <c r="IF415" s="9"/>
      <c r="IG415" s="9"/>
      <c r="IH415" s="9"/>
      <c r="II415" s="9"/>
      <c r="IJ415" s="9"/>
      <c r="IK415" s="9"/>
      <c r="IL415" s="9"/>
      <c r="IM415" s="9"/>
      <c r="IN415" s="9"/>
      <c r="IO415" s="9"/>
      <c r="IP415" s="9"/>
      <c r="IQ415" s="9"/>
      <c r="IR415" s="9"/>
      <c r="IS415" s="9"/>
      <c r="IT415" s="9"/>
      <c r="IU415" s="9"/>
      <c r="IV415" s="9"/>
    </row>
    <row r="416" spans="1:256" s="46" customFormat="1" ht="10.5">
      <c r="A416" s="6" t="s">
        <v>103</v>
      </c>
      <c r="B416" s="7" t="s">
        <v>44</v>
      </c>
      <c r="C416" s="7" t="s">
        <v>255</v>
      </c>
      <c r="D416" s="7" t="s">
        <v>21</v>
      </c>
      <c r="E416" s="7">
        <v>1</v>
      </c>
      <c r="F416" s="108">
        <v>380</v>
      </c>
      <c r="G416" s="108">
        <v>467</v>
      </c>
      <c r="H416" s="108">
        <v>262</v>
      </c>
      <c r="I416" s="108">
        <v>298</v>
      </c>
      <c r="J416" s="245">
        <v>1407</v>
      </c>
      <c r="K416" s="108">
        <v>4360</v>
      </c>
      <c r="L416" s="108">
        <v>4360</v>
      </c>
      <c r="M416" s="204">
        <v>3692920</v>
      </c>
      <c r="N416" s="204">
        <v>6134520</v>
      </c>
      <c r="O416" s="108">
        <v>3692920</v>
      </c>
      <c r="P416" s="108">
        <v>6134520</v>
      </c>
      <c r="Q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  <c r="AS416" s="9"/>
      <c r="AT416" s="9"/>
      <c r="AU416" s="9"/>
      <c r="AV416" s="9"/>
      <c r="AW416" s="9"/>
      <c r="AX416" s="9"/>
      <c r="AY416" s="9"/>
      <c r="AZ416" s="9"/>
      <c r="BA416" s="9"/>
      <c r="BB416" s="9"/>
      <c r="BC416" s="9"/>
      <c r="BD416" s="9"/>
      <c r="BE416" s="9"/>
      <c r="BF416" s="9"/>
      <c r="BG416" s="9"/>
      <c r="BH416" s="9"/>
      <c r="BI416" s="9"/>
      <c r="BJ416" s="9"/>
      <c r="BK416" s="9"/>
      <c r="BL416" s="9"/>
      <c r="BM416" s="9"/>
      <c r="BN416" s="9"/>
      <c r="BO416" s="9"/>
      <c r="BP416" s="9"/>
      <c r="BQ416" s="9"/>
      <c r="BR416" s="9"/>
      <c r="BS416" s="9"/>
      <c r="BT416" s="9"/>
      <c r="BU416" s="9"/>
      <c r="BV416" s="9"/>
      <c r="BW416" s="9"/>
      <c r="BX416" s="9"/>
      <c r="BY416" s="9"/>
      <c r="BZ416" s="9"/>
      <c r="CA416" s="9"/>
      <c r="CB416" s="9"/>
      <c r="CC416" s="9"/>
      <c r="CD416" s="9"/>
      <c r="CE416" s="9"/>
      <c r="CF416" s="9"/>
      <c r="CG416" s="9"/>
      <c r="CH416" s="9"/>
      <c r="CI416" s="9"/>
      <c r="CJ416" s="9"/>
      <c r="CK416" s="9"/>
      <c r="CL416" s="9"/>
      <c r="CM416" s="9"/>
      <c r="CN416" s="9"/>
      <c r="CO416" s="9"/>
      <c r="CP416" s="9"/>
      <c r="CQ416" s="9"/>
      <c r="CR416" s="9"/>
      <c r="CS416" s="9"/>
      <c r="CT416" s="9"/>
      <c r="CU416" s="9"/>
      <c r="CV416" s="9"/>
      <c r="CW416" s="9"/>
      <c r="CX416" s="9"/>
      <c r="CY416" s="9"/>
      <c r="CZ416" s="9"/>
      <c r="DA416" s="9"/>
      <c r="DB416" s="9"/>
      <c r="DC416" s="9"/>
      <c r="DD416" s="9"/>
      <c r="DE416" s="9"/>
      <c r="DF416" s="9"/>
      <c r="DG416" s="9"/>
      <c r="DH416" s="9"/>
      <c r="DI416" s="9"/>
      <c r="DJ416" s="9"/>
      <c r="DK416" s="9"/>
      <c r="DL416" s="9"/>
      <c r="DM416" s="9"/>
      <c r="DN416" s="9"/>
      <c r="DO416" s="9"/>
      <c r="DP416" s="9"/>
      <c r="DQ416" s="9"/>
      <c r="DR416" s="9"/>
      <c r="DS416" s="9"/>
      <c r="DT416" s="9"/>
      <c r="DU416" s="9"/>
      <c r="DV416" s="9"/>
      <c r="DW416" s="9"/>
      <c r="DX416" s="9"/>
      <c r="DY416" s="9"/>
      <c r="DZ416" s="9"/>
      <c r="EA416" s="9"/>
      <c r="EB416" s="9"/>
      <c r="EC416" s="9"/>
      <c r="ED416" s="9"/>
      <c r="EE416" s="9"/>
      <c r="EF416" s="9"/>
      <c r="EG416" s="9"/>
      <c r="EH416" s="9"/>
      <c r="EI416" s="9"/>
      <c r="EJ416" s="9"/>
      <c r="EK416" s="9"/>
      <c r="EL416" s="9"/>
      <c r="EM416" s="9"/>
      <c r="EN416" s="9"/>
      <c r="EO416" s="9"/>
      <c r="EP416" s="9"/>
      <c r="EQ416" s="9"/>
      <c r="ER416" s="9"/>
      <c r="ES416" s="9"/>
      <c r="ET416" s="9"/>
      <c r="EU416" s="9"/>
      <c r="EV416" s="9"/>
      <c r="EW416" s="9"/>
      <c r="EX416" s="9"/>
      <c r="EY416" s="9"/>
      <c r="EZ416" s="9"/>
      <c r="FA416" s="9"/>
      <c r="FB416" s="9"/>
      <c r="FC416" s="9"/>
      <c r="FD416" s="9"/>
      <c r="FE416" s="9"/>
      <c r="FF416" s="9"/>
      <c r="FG416" s="9"/>
      <c r="FH416" s="9"/>
      <c r="FI416" s="9"/>
      <c r="FJ416" s="9"/>
      <c r="FK416" s="9"/>
      <c r="FL416" s="9"/>
      <c r="FM416" s="9"/>
      <c r="FN416" s="9"/>
      <c r="FO416" s="9"/>
      <c r="FP416" s="9"/>
      <c r="FQ416" s="9"/>
      <c r="FR416" s="9"/>
      <c r="FS416" s="9"/>
      <c r="FT416" s="9"/>
      <c r="FU416" s="9"/>
      <c r="FV416" s="9"/>
      <c r="FW416" s="9"/>
      <c r="FX416" s="9"/>
      <c r="FY416" s="9"/>
      <c r="FZ416" s="9"/>
      <c r="GA416" s="9"/>
      <c r="GB416" s="9"/>
      <c r="GC416" s="9"/>
      <c r="GD416" s="9"/>
      <c r="GE416" s="9"/>
      <c r="GF416" s="9"/>
      <c r="GG416" s="9"/>
      <c r="GH416" s="9"/>
      <c r="GI416" s="9"/>
      <c r="GJ416" s="9"/>
      <c r="GK416" s="9"/>
      <c r="GL416" s="9"/>
      <c r="GM416" s="9"/>
      <c r="GN416" s="9"/>
      <c r="GO416" s="9"/>
      <c r="GP416" s="9"/>
      <c r="GQ416" s="9"/>
      <c r="GR416" s="9"/>
      <c r="GS416" s="9"/>
      <c r="GT416" s="9"/>
      <c r="GU416" s="9"/>
      <c r="GV416" s="9"/>
      <c r="GW416" s="9"/>
      <c r="GX416" s="9"/>
      <c r="GY416" s="9"/>
      <c r="GZ416" s="9"/>
      <c r="HA416" s="9"/>
      <c r="HB416" s="9"/>
      <c r="HC416" s="9"/>
      <c r="HD416" s="9"/>
      <c r="HE416" s="9"/>
      <c r="HF416" s="9"/>
      <c r="HG416" s="9"/>
      <c r="HH416" s="9"/>
      <c r="HI416" s="9"/>
      <c r="HJ416" s="9"/>
      <c r="HK416" s="9"/>
      <c r="HL416" s="9"/>
      <c r="HM416" s="9"/>
      <c r="HN416" s="9"/>
      <c r="HO416" s="9"/>
      <c r="HP416" s="9"/>
      <c r="HQ416" s="9"/>
      <c r="HR416" s="9"/>
      <c r="HS416" s="9"/>
      <c r="HT416" s="9"/>
      <c r="HU416" s="9"/>
      <c r="HV416" s="9"/>
      <c r="HW416" s="9"/>
      <c r="HX416" s="9"/>
      <c r="HY416" s="9"/>
      <c r="HZ416" s="9"/>
      <c r="IA416" s="9"/>
      <c r="IB416" s="9"/>
      <c r="IC416" s="9"/>
      <c r="ID416" s="9"/>
      <c r="IE416" s="9"/>
      <c r="IF416" s="9"/>
      <c r="IG416" s="9"/>
      <c r="IH416" s="9"/>
      <c r="II416" s="9"/>
      <c r="IJ416" s="9"/>
      <c r="IK416" s="9"/>
      <c r="IL416" s="9"/>
      <c r="IM416" s="9"/>
      <c r="IN416" s="9"/>
      <c r="IO416" s="9"/>
      <c r="IP416" s="9"/>
      <c r="IQ416" s="9"/>
      <c r="IR416" s="9"/>
      <c r="IS416" s="9"/>
      <c r="IT416" s="9"/>
      <c r="IU416" s="9"/>
      <c r="IV416" s="9"/>
    </row>
    <row r="417" spans="1:256" s="46" customFormat="1" ht="10.5">
      <c r="A417" s="6" t="s">
        <v>41</v>
      </c>
      <c r="B417" s="7" t="s">
        <v>42</v>
      </c>
      <c r="C417" s="7" t="s">
        <v>298</v>
      </c>
      <c r="D417" s="7" t="s">
        <v>21</v>
      </c>
      <c r="E417" s="7">
        <v>1</v>
      </c>
      <c r="F417" s="108">
        <v>382</v>
      </c>
      <c r="G417" s="108">
        <v>318</v>
      </c>
      <c r="H417" s="108">
        <v>166</v>
      </c>
      <c r="I417" s="108">
        <v>332</v>
      </c>
      <c r="J417" s="245">
        <v>1198</v>
      </c>
      <c r="K417" s="108">
        <v>4360</v>
      </c>
      <c r="L417" s="108">
        <v>4360</v>
      </c>
      <c r="M417" s="204">
        <v>3052000</v>
      </c>
      <c r="N417" s="204">
        <v>5223280</v>
      </c>
      <c r="O417" s="108">
        <v>3052000</v>
      </c>
      <c r="P417" s="108">
        <v>5223280</v>
      </c>
      <c r="Q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  <c r="AS417" s="9"/>
      <c r="AT417" s="9"/>
      <c r="AU417" s="9"/>
      <c r="AV417" s="9"/>
      <c r="AW417" s="9"/>
      <c r="AX417" s="9"/>
      <c r="AY417" s="9"/>
      <c r="AZ417" s="9"/>
      <c r="BA417" s="9"/>
      <c r="BB417" s="9"/>
      <c r="BC417" s="9"/>
      <c r="BD417" s="9"/>
      <c r="BE417" s="9"/>
      <c r="BF417" s="9"/>
      <c r="BG417" s="9"/>
      <c r="BH417" s="9"/>
      <c r="BI417" s="9"/>
      <c r="BJ417" s="9"/>
      <c r="BK417" s="9"/>
      <c r="BL417" s="9"/>
      <c r="BM417" s="9"/>
      <c r="BN417" s="9"/>
      <c r="BO417" s="9"/>
      <c r="BP417" s="9"/>
      <c r="BQ417" s="9"/>
      <c r="BR417" s="9"/>
      <c r="BS417" s="9"/>
      <c r="BT417" s="9"/>
      <c r="BU417" s="9"/>
      <c r="BV417" s="9"/>
      <c r="BW417" s="9"/>
      <c r="BX417" s="9"/>
      <c r="BY417" s="9"/>
      <c r="BZ417" s="9"/>
      <c r="CA417" s="9"/>
      <c r="CB417" s="9"/>
      <c r="CC417" s="9"/>
      <c r="CD417" s="9"/>
      <c r="CE417" s="9"/>
      <c r="CF417" s="9"/>
      <c r="CG417" s="9"/>
      <c r="CH417" s="9"/>
      <c r="CI417" s="9"/>
      <c r="CJ417" s="9"/>
      <c r="CK417" s="9"/>
      <c r="CL417" s="9"/>
      <c r="CM417" s="9"/>
      <c r="CN417" s="9"/>
      <c r="CO417" s="9"/>
      <c r="CP417" s="9"/>
      <c r="CQ417" s="9"/>
      <c r="CR417" s="9"/>
      <c r="CS417" s="9"/>
      <c r="CT417" s="9"/>
      <c r="CU417" s="9"/>
      <c r="CV417" s="9"/>
      <c r="CW417" s="9"/>
      <c r="CX417" s="9"/>
      <c r="CY417" s="9"/>
      <c r="CZ417" s="9"/>
      <c r="DA417" s="9"/>
      <c r="DB417" s="9"/>
      <c r="DC417" s="9"/>
      <c r="DD417" s="9"/>
      <c r="DE417" s="9"/>
      <c r="DF417" s="9"/>
      <c r="DG417" s="9"/>
      <c r="DH417" s="9"/>
      <c r="DI417" s="9"/>
      <c r="DJ417" s="9"/>
      <c r="DK417" s="9"/>
      <c r="DL417" s="9"/>
      <c r="DM417" s="9"/>
      <c r="DN417" s="9"/>
      <c r="DO417" s="9"/>
      <c r="DP417" s="9"/>
      <c r="DQ417" s="9"/>
      <c r="DR417" s="9"/>
      <c r="DS417" s="9"/>
      <c r="DT417" s="9"/>
      <c r="DU417" s="9"/>
      <c r="DV417" s="9"/>
      <c r="DW417" s="9"/>
      <c r="DX417" s="9"/>
      <c r="DY417" s="9"/>
      <c r="DZ417" s="9"/>
      <c r="EA417" s="9"/>
      <c r="EB417" s="9"/>
      <c r="EC417" s="9"/>
      <c r="ED417" s="9"/>
      <c r="EE417" s="9"/>
      <c r="EF417" s="9"/>
      <c r="EG417" s="9"/>
      <c r="EH417" s="9"/>
      <c r="EI417" s="9"/>
      <c r="EJ417" s="9"/>
      <c r="EK417" s="9"/>
      <c r="EL417" s="9"/>
      <c r="EM417" s="9"/>
      <c r="EN417" s="9"/>
      <c r="EO417" s="9"/>
      <c r="EP417" s="9"/>
      <c r="EQ417" s="9"/>
      <c r="ER417" s="9"/>
      <c r="ES417" s="9"/>
      <c r="ET417" s="9"/>
      <c r="EU417" s="9"/>
      <c r="EV417" s="9"/>
      <c r="EW417" s="9"/>
      <c r="EX417" s="9"/>
      <c r="EY417" s="9"/>
      <c r="EZ417" s="9"/>
      <c r="FA417" s="9"/>
      <c r="FB417" s="9"/>
      <c r="FC417" s="9"/>
      <c r="FD417" s="9"/>
      <c r="FE417" s="9"/>
      <c r="FF417" s="9"/>
      <c r="FG417" s="9"/>
      <c r="FH417" s="9"/>
      <c r="FI417" s="9"/>
      <c r="FJ417" s="9"/>
      <c r="FK417" s="9"/>
      <c r="FL417" s="9"/>
      <c r="FM417" s="9"/>
      <c r="FN417" s="9"/>
      <c r="FO417" s="9"/>
      <c r="FP417" s="9"/>
      <c r="FQ417" s="9"/>
      <c r="FR417" s="9"/>
      <c r="FS417" s="9"/>
      <c r="FT417" s="9"/>
      <c r="FU417" s="9"/>
      <c r="FV417" s="9"/>
      <c r="FW417" s="9"/>
      <c r="FX417" s="9"/>
      <c r="FY417" s="9"/>
      <c r="FZ417" s="9"/>
      <c r="GA417" s="9"/>
      <c r="GB417" s="9"/>
      <c r="GC417" s="9"/>
      <c r="GD417" s="9"/>
      <c r="GE417" s="9"/>
      <c r="GF417" s="9"/>
      <c r="GG417" s="9"/>
      <c r="GH417" s="9"/>
      <c r="GI417" s="9"/>
      <c r="GJ417" s="9"/>
      <c r="GK417" s="9"/>
      <c r="GL417" s="9"/>
      <c r="GM417" s="9"/>
      <c r="GN417" s="9"/>
      <c r="GO417" s="9"/>
      <c r="GP417" s="9"/>
      <c r="GQ417" s="9"/>
      <c r="GR417" s="9"/>
      <c r="GS417" s="9"/>
      <c r="GT417" s="9"/>
      <c r="GU417" s="9"/>
      <c r="GV417" s="9"/>
      <c r="GW417" s="9"/>
      <c r="GX417" s="9"/>
      <c r="GY417" s="9"/>
      <c r="GZ417" s="9"/>
      <c r="HA417" s="9"/>
      <c r="HB417" s="9"/>
      <c r="HC417" s="9"/>
      <c r="HD417" s="9"/>
      <c r="HE417" s="9"/>
      <c r="HF417" s="9"/>
      <c r="HG417" s="9"/>
      <c r="HH417" s="9"/>
      <c r="HI417" s="9"/>
      <c r="HJ417" s="9"/>
      <c r="HK417" s="9"/>
      <c r="HL417" s="9"/>
      <c r="HM417" s="9"/>
      <c r="HN417" s="9"/>
      <c r="HO417" s="9"/>
      <c r="HP417" s="9"/>
      <c r="HQ417" s="9"/>
      <c r="HR417" s="9"/>
      <c r="HS417" s="9"/>
      <c r="HT417" s="9"/>
      <c r="HU417" s="9"/>
      <c r="HV417" s="9"/>
      <c r="HW417" s="9"/>
      <c r="HX417" s="9"/>
      <c r="HY417" s="9"/>
      <c r="HZ417" s="9"/>
      <c r="IA417" s="9"/>
      <c r="IB417" s="9"/>
      <c r="IC417" s="9"/>
      <c r="ID417" s="9"/>
      <c r="IE417" s="9"/>
      <c r="IF417" s="9"/>
      <c r="IG417" s="9"/>
      <c r="IH417" s="9"/>
      <c r="II417" s="9"/>
      <c r="IJ417" s="9"/>
      <c r="IK417" s="9"/>
      <c r="IL417" s="9"/>
      <c r="IM417" s="9"/>
      <c r="IN417" s="9"/>
      <c r="IO417" s="9"/>
      <c r="IP417" s="9"/>
      <c r="IQ417" s="9"/>
      <c r="IR417" s="9"/>
      <c r="IS417" s="9"/>
      <c r="IT417" s="9"/>
      <c r="IU417" s="9"/>
      <c r="IV417" s="9"/>
    </row>
    <row r="418" spans="1:256" s="46" customFormat="1" ht="11.25" thickBot="1">
      <c r="A418" s="6" t="s">
        <v>49</v>
      </c>
      <c r="B418" s="7" t="s">
        <v>49</v>
      </c>
      <c r="C418" s="7" t="s">
        <v>316</v>
      </c>
      <c r="D418" s="7" t="s">
        <v>21</v>
      </c>
      <c r="E418" s="7">
        <v>1</v>
      </c>
      <c r="F418" s="108">
        <v>367</v>
      </c>
      <c r="G418" s="108">
        <v>293</v>
      </c>
      <c r="H418" s="108">
        <v>203</v>
      </c>
      <c r="I418" s="108">
        <v>174</v>
      </c>
      <c r="J418" s="245">
        <v>1037</v>
      </c>
      <c r="K418" s="108">
        <v>4354</v>
      </c>
      <c r="L418" s="108">
        <v>4354</v>
      </c>
      <c r="M418" s="204">
        <v>2873640</v>
      </c>
      <c r="N418" s="204">
        <v>4515098</v>
      </c>
      <c r="O418" s="108">
        <v>2873640</v>
      </c>
      <c r="P418" s="108">
        <v>4515098</v>
      </c>
      <c r="Q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  <c r="AS418" s="9"/>
      <c r="AT418" s="9"/>
      <c r="AU418" s="9"/>
      <c r="AV418" s="9"/>
      <c r="AW418" s="9"/>
      <c r="AX418" s="9"/>
      <c r="AY418" s="9"/>
      <c r="AZ418" s="9"/>
      <c r="BA418" s="9"/>
      <c r="BB418" s="9"/>
      <c r="BC418" s="9"/>
      <c r="BD418" s="9"/>
      <c r="BE418" s="9"/>
      <c r="BF418" s="9"/>
      <c r="BG418" s="9"/>
      <c r="BH418" s="9"/>
      <c r="BI418" s="9"/>
      <c r="BJ418" s="9"/>
      <c r="BK418" s="9"/>
      <c r="BL418" s="9"/>
      <c r="BM418" s="9"/>
      <c r="BN418" s="9"/>
      <c r="BO418" s="9"/>
      <c r="BP418" s="9"/>
      <c r="BQ418" s="9"/>
      <c r="BR418" s="9"/>
      <c r="BS418" s="9"/>
      <c r="BT418" s="9"/>
      <c r="BU418" s="9"/>
      <c r="BV418" s="9"/>
      <c r="BW418" s="9"/>
      <c r="BX418" s="9"/>
      <c r="BY418" s="9"/>
      <c r="BZ418" s="9"/>
      <c r="CA418" s="9"/>
      <c r="CB418" s="9"/>
      <c r="CC418" s="9"/>
      <c r="CD418" s="9"/>
      <c r="CE418" s="9"/>
      <c r="CF418" s="9"/>
      <c r="CG418" s="9"/>
      <c r="CH418" s="9"/>
      <c r="CI418" s="9"/>
      <c r="CJ418" s="9"/>
      <c r="CK418" s="9"/>
      <c r="CL418" s="9"/>
      <c r="CM418" s="9"/>
      <c r="CN418" s="9"/>
      <c r="CO418" s="9"/>
      <c r="CP418" s="9"/>
      <c r="CQ418" s="9"/>
      <c r="CR418" s="9"/>
      <c r="CS418" s="9"/>
      <c r="CT418" s="9"/>
      <c r="CU418" s="9"/>
      <c r="CV418" s="9"/>
      <c r="CW418" s="9"/>
      <c r="CX418" s="9"/>
      <c r="CY418" s="9"/>
      <c r="CZ418" s="9"/>
      <c r="DA418" s="9"/>
      <c r="DB418" s="9"/>
      <c r="DC418" s="9"/>
      <c r="DD418" s="9"/>
      <c r="DE418" s="9"/>
      <c r="DF418" s="9"/>
      <c r="DG418" s="9"/>
      <c r="DH418" s="9"/>
      <c r="DI418" s="9"/>
      <c r="DJ418" s="9"/>
      <c r="DK418" s="9"/>
      <c r="DL418" s="9"/>
      <c r="DM418" s="9"/>
      <c r="DN418" s="9"/>
      <c r="DO418" s="9"/>
      <c r="DP418" s="9"/>
      <c r="DQ418" s="9"/>
      <c r="DR418" s="9"/>
      <c r="DS418" s="9"/>
      <c r="DT418" s="9"/>
      <c r="DU418" s="9"/>
      <c r="DV418" s="9"/>
      <c r="DW418" s="9"/>
      <c r="DX418" s="9"/>
      <c r="DY418" s="9"/>
      <c r="DZ418" s="9"/>
      <c r="EA418" s="9"/>
      <c r="EB418" s="9"/>
      <c r="EC418" s="9"/>
      <c r="ED418" s="9"/>
      <c r="EE418" s="9"/>
      <c r="EF418" s="9"/>
      <c r="EG418" s="9"/>
      <c r="EH418" s="9"/>
      <c r="EI418" s="9"/>
      <c r="EJ418" s="9"/>
      <c r="EK418" s="9"/>
      <c r="EL418" s="9"/>
      <c r="EM418" s="9"/>
      <c r="EN418" s="9"/>
      <c r="EO418" s="9"/>
      <c r="EP418" s="9"/>
      <c r="EQ418" s="9"/>
      <c r="ER418" s="9"/>
      <c r="ES418" s="9"/>
      <c r="ET418" s="9"/>
      <c r="EU418" s="9"/>
      <c r="EV418" s="9"/>
      <c r="EW418" s="9"/>
      <c r="EX418" s="9"/>
      <c r="EY418" s="9"/>
      <c r="EZ418" s="9"/>
      <c r="FA418" s="9"/>
      <c r="FB418" s="9"/>
      <c r="FC418" s="9"/>
      <c r="FD418" s="9"/>
      <c r="FE418" s="9"/>
      <c r="FF418" s="9"/>
      <c r="FG418" s="9"/>
      <c r="FH418" s="9"/>
      <c r="FI418" s="9"/>
      <c r="FJ418" s="9"/>
      <c r="FK418" s="9"/>
      <c r="FL418" s="9"/>
      <c r="FM418" s="9"/>
      <c r="FN418" s="9"/>
      <c r="FO418" s="9"/>
      <c r="FP418" s="9"/>
      <c r="FQ418" s="9"/>
      <c r="FR418" s="9"/>
      <c r="FS418" s="9"/>
      <c r="FT418" s="9"/>
      <c r="FU418" s="9"/>
      <c r="FV418" s="9"/>
      <c r="FW418" s="9"/>
      <c r="FX418" s="9"/>
      <c r="FY418" s="9"/>
      <c r="FZ418" s="9"/>
      <c r="GA418" s="9"/>
      <c r="GB418" s="9"/>
      <c r="GC418" s="9"/>
      <c r="GD418" s="9"/>
      <c r="GE418" s="9"/>
      <c r="GF418" s="9"/>
      <c r="GG418" s="9"/>
      <c r="GH418" s="9"/>
      <c r="GI418" s="9"/>
      <c r="GJ418" s="9"/>
      <c r="GK418" s="9"/>
      <c r="GL418" s="9"/>
      <c r="GM418" s="9"/>
      <c r="GN418" s="9"/>
      <c r="GO418" s="9"/>
      <c r="GP418" s="9"/>
      <c r="GQ418" s="9"/>
      <c r="GR418" s="9"/>
      <c r="GS418" s="9"/>
      <c r="GT418" s="9"/>
      <c r="GU418" s="9"/>
      <c r="GV418" s="9"/>
      <c r="GW418" s="9"/>
      <c r="GX418" s="9"/>
      <c r="GY418" s="9"/>
      <c r="GZ418" s="9"/>
      <c r="HA418" s="9"/>
      <c r="HB418" s="9"/>
      <c r="HC418" s="9"/>
      <c r="HD418" s="9"/>
      <c r="HE418" s="9"/>
      <c r="HF418" s="9"/>
      <c r="HG418" s="9"/>
      <c r="HH418" s="9"/>
      <c r="HI418" s="9"/>
      <c r="HJ418" s="9"/>
      <c r="HK418" s="9"/>
      <c r="HL418" s="9"/>
      <c r="HM418" s="9"/>
      <c r="HN418" s="9"/>
      <c r="HO418" s="9"/>
      <c r="HP418" s="9"/>
      <c r="HQ418" s="9"/>
      <c r="HR418" s="9"/>
      <c r="HS418" s="9"/>
      <c r="HT418" s="9"/>
      <c r="HU418" s="9"/>
      <c r="HV418" s="9"/>
      <c r="HW418" s="9"/>
      <c r="HX418" s="9"/>
      <c r="HY418" s="9"/>
      <c r="HZ418" s="9"/>
      <c r="IA418" s="9"/>
      <c r="IB418" s="9"/>
      <c r="IC418" s="9"/>
      <c r="ID418" s="9"/>
      <c r="IE418" s="9"/>
      <c r="IF418" s="9"/>
      <c r="IG418" s="9"/>
      <c r="IH418" s="9"/>
      <c r="II418" s="9"/>
      <c r="IJ418" s="9"/>
      <c r="IK418" s="9"/>
      <c r="IL418" s="9"/>
      <c r="IM418" s="9"/>
      <c r="IN418" s="9"/>
      <c r="IO418" s="9"/>
      <c r="IP418" s="9"/>
      <c r="IQ418" s="9"/>
      <c r="IR418" s="9"/>
      <c r="IS418" s="9"/>
      <c r="IT418" s="9"/>
      <c r="IU418" s="9"/>
      <c r="IV418" s="9"/>
    </row>
    <row r="419" spans="1:256" s="46" customFormat="1" ht="11.25" thickBot="1">
      <c r="A419" s="6"/>
      <c r="B419" s="7"/>
      <c r="C419" s="7" t="s">
        <v>7</v>
      </c>
      <c r="D419" s="7"/>
      <c r="E419" s="7"/>
      <c r="F419" s="108"/>
      <c r="G419" s="108"/>
      <c r="H419" s="108"/>
      <c r="I419" s="108"/>
      <c r="J419" s="245"/>
      <c r="K419" s="108"/>
      <c r="L419" s="108"/>
      <c r="M419" s="204"/>
      <c r="N419" s="214">
        <f>SUM(N409:N418)</f>
        <v>112040611</v>
      </c>
      <c r="O419" s="250"/>
      <c r="P419" s="237">
        <f>SUM(P409:P418)</f>
        <v>102659171</v>
      </c>
      <c r="Q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  <c r="AS419" s="9"/>
      <c r="AT419" s="9"/>
      <c r="AU419" s="9"/>
      <c r="AV419" s="9"/>
      <c r="AW419" s="9"/>
      <c r="AX419" s="9"/>
      <c r="AY419" s="9"/>
      <c r="AZ419" s="9"/>
      <c r="BA419" s="9"/>
      <c r="BB419" s="9"/>
      <c r="BC419" s="9"/>
      <c r="BD419" s="9"/>
      <c r="BE419" s="9"/>
      <c r="BF419" s="9"/>
      <c r="BG419" s="9"/>
      <c r="BH419" s="9"/>
      <c r="BI419" s="9"/>
      <c r="BJ419" s="9"/>
      <c r="BK419" s="9"/>
      <c r="BL419" s="9"/>
      <c r="BM419" s="9"/>
      <c r="BN419" s="9"/>
      <c r="BO419" s="9"/>
      <c r="BP419" s="9"/>
      <c r="BQ419" s="9"/>
      <c r="BR419" s="9"/>
      <c r="BS419" s="9"/>
      <c r="BT419" s="9"/>
      <c r="BU419" s="9"/>
      <c r="BV419" s="9"/>
      <c r="BW419" s="9"/>
      <c r="BX419" s="9"/>
      <c r="BY419" s="9"/>
      <c r="BZ419" s="9"/>
      <c r="CA419" s="9"/>
      <c r="CB419" s="9"/>
      <c r="CC419" s="9"/>
      <c r="CD419" s="9"/>
      <c r="CE419" s="9"/>
      <c r="CF419" s="9"/>
      <c r="CG419" s="9"/>
      <c r="CH419" s="9"/>
      <c r="CI419" s="9"/>
      <c r="CJ419" s="9"/>
      <c r="CK419" s="9"/>
      <c r="CL419" s="9"/>
      <c r="CM419" s="9"/>
      <c r="CN419" s="9"/>
      <c r="CO419" s="9"/>
      <c r="CP419" s="9"/>
      <c r="CQ419" s="9"/>
      <c r="CR419" s="9"/>
      <c r="CS419" s="9"/>
      <c r="CT419" s="9"/>
      <c r="CU419" s="9"/>
      <c r="CV419" s="9"/>
      <c r="CW419" s="9"/>
      <c r="CX419" s="9"/>
      <c r="CY419" s="9"/>
      <c r="CZ419" s="9"/>
      <c r="DA419" s="9"/>
      <c r="DB419" s="9"/>
      <c r="DC419" s="9"/>
      <c r="DD419" s="9"/>
      <c r="DE419" s="9"/>
      <c r="DF419" s="9"/>
      <c r="DG419" s="9"/>
      <c r="DH419" s="9"/>
      <c r="DI419" s="9"/>
      <c r="DJ419" s="9"/>
      <c r="DK419" s="9"/>
      <c r="DL419" s="9"/>
      <c r="DM419" s="9"/>
      <c r="DN419" s="9"/>
      <c r="DO419" s="9"/>
      <c r="DP419" s="9"/>
      <c r="DQ419" s="9"/>
      <c r="DR419" s="9"/>
      <c r="DS419" s="9"/>
      <c r="DT419" s="9"/>
      <c r="DU419" s="9"/>
      <c r="DV419" s="9"/>
      <c r="DW419" s="9"/>
      <c r="DX419" s="9"/>
      <c r="DY419" s="9"/>
      <c r="DZ419" s="9"/>
      <c r="EA419" s="9"/>
      <c r="EB419" s="9"/>
      <c r="EC419" s="9"/>
      <c r="ED419" s="9"/>
      <c r="EE419" s="9"/>
      <c r="EF419" s="9"/>
      <c r="EG419" s="9"/>
      <c r="EH419" s="9"/>
      <c r="EI419" s="9"/>
      <c r="EJ419" s="9"/>
      <c r="EK419" s="9"/>
      <c r="EL419" s="9"/>
      <c r="EM419" s="9"/>
      <c r="EN419" s="9"/>
      <c r="EO419" s="9"/>
      <c r="EP419" s="9"/>
      <c r="EQ419" s="9"/>
      <c r="ER419" s="9"/>
      <c r="ES419" s="9"/>
      <c r="ET419" s="9"/>
      <c r="EU419" s="9"/>
      <c r="EV419" s="9"/>
      <c r="EW419" s="9"/>
      <c r="EX419" s="9"/>
      <c r="EY419" s="9"/>
      <c r="EZ419" s="9"/>
      <c r="FA419" s="9"/>
      <c r="FB419" s="9"/>
      <c r="FC419" s="9"/>
      <c r="FD419" s="9"/>
      <c r="FE419" s="9"/>
      <c r="FF419" s="9"/>
      <c r="FG419" s="9"/>
      <c r="FH419" s="9"/>
      <c r="FI419" s="9"/>
      <c r="FJ419" s="9"/>
      <c r="FK419" s="9"/>
      <c r="FL419" s="9"/>
      <c r="FM419" s="9"/>
      <c r="FN419" s="9"/>
      <c r="FO419" s="9"/>
      <c r="FP419" s="9"/>
      <c r="FQ419" s="9"/>
      <c r="FR419" s="9"/>
      <c r="FS419" s="9"/>
      <c r="FT419" s="9"/>
      <c r="FU419" s="9"/>
      <c r="FV419" s="9"/>
      <c r="FW419" s="9"/>
      <c r="FX419" s="9"/>
      <c r="FY419" s="9"/>
      <c r="FZ419" s="9"/>
      <c r="GA419" s="9"/>
      <c r="GB419" s="9"/>
      <c r="GC419" s="9"/>
      <c r="GD419" s="9"/>
      <c r="GE419" s="9"/>
      <c r="GF419" s="9"/>
      <c r="GG419" s="9"/>
      <c r="GH419" s="9"/>
      <c r="GI419" s="9"/>
      <c r="GJ419" s="9"/>
      <c r="GK419" s="9"/>
      <c r="GL419" s="9"/>
      <c r="GM419" s="9"/>
      <c r="GN419" s="9"/>
      <c r="GO419" s="9"/>
      <c r="GP419" s="9"/>
      <c r="GQ419" s="9"/>
      <c r="GR419" s="9"/>
      <c r="GS419" s="9"/>
      <c r="GT419" s="9"/>
      <c r="GU419" s="9"/>
      <c r="GV419" s="9"/>
      <c r="GW419" s="9"/>
      <c r="GX419" s="9"/>
      <c r="GY419" s="9"/>
      <c r="GZ419" s="9"/>
      <c r="HA419" s="9"/>
      <c r="HB419" s="9"/>
      <c r="HC419" s="9"/>
      <c r="HD419" s="9"/>
      <c r="HE419" s="9"/>
      <c r="HF419" s="9"/>
      <c r="HG419" s="9"/>
      <c r="HH419" s="9"/>
      <c r="HI419" s="9"/>
      <c r="HJ419" s="9"/>
      <c r="HK419" s="9"/>
      <c r="HL419" s="9"/>
      <c r="HM419" s="9"/>
      <c r="HN419" s="9"/>
      <c r="HO419" s="9"/>
      <c r="HP419" s="9"/>
      <c r="HQ419" s="9"/>
      <c r="HR419" s="9"/>
      <c r="HS419" s="9"/>
      <c r="HT419" s="9"/>
      <c r="HU419" s="9"/>
      <c r="HV419" s="9"/>
      <c r="HW419" s="9"/>
      <c r="HX419" s="9"/>
      <c r="HY419" s="9"/>
      <c r="HZ419" s="9"/>
      <c r="IA419" s="9"/>
      <c r="IB419" s="9"/>
      <c r="IC419" s="9"/>
      <c r="ID419" s="9"/>
      <c r="IE419" s="9"/>
      <c r="IF419" s="9"/>
      <c r="IG419" s="9"/>
      <c r="IH419" s="9"/>
      <c r="II419" s="9"/>
      <c r="IJ419" s="9"/>
      <c r="IK419" s="9"/>
      <c r="IL419" s="9"/>
      <c r="IM419" s="9"/>
      <c r="IN419" s="9"/>
      <c r="IO419" s="9"/>
      <c r="IP419" s="9"/>
      <c r="IQ419" s="9"/>
      <c r="IR419" s="9"/>
      <c r="IS419" s="9"/>
      <c r="IT419" s="9"/>
      <c r="IU419" s="9"/>
      <c r="IV419" s="9"/>
    </row>
    <row r="420" spans="1:256" s="46" customFormat="1" ht="10.5">
      <c r="A420" s="6"/>
      <c r="B420" s="7"/>
      <c r="C420" s="7"/>
      <c r="D420" s="7"/>
      <c r="E420" s="7"/>
      <c r="F420" s="108"/>
      <c r="G420" s="108"/>
      <c r="H420" s="108"/>
      <c r="I420" s="108"/>
      <c r="J420" s="245"/>
      <c r="K420" s="108"/>
      <c r="L420" s="108"/>
      <c r="M420" s="204"/>
      <c r="N420" s="204"/>
      <c r="O420" s="108"/>
      <c r="P420" s="108"/>
      <c r="Q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  <c r="AS420" s="9"/>
      <c r="AT420" s="9"/>
      <c r="AU420" s="9"/>
      <c r="AV420" s="9"/>
      <c r="AW420" s="9"/>
      <c r="AX420" s="9"/>
      <c r="AY420" s="9"/>
      <c r="AZ420" s="9"/>
      <c r="BA420" s="9"/>
      <c r="BB420" s="9"/>
      <c r="BC420" s="9"/>
      <c r="BD420" s="9"/>
      <c r="BE420" s="9"/>
      <c r="BF420" s="9"/>
      <c r="BG420" s="9"/>
      <c r="BH420" s="9"/>
      <c r="BI420" s="9"/>
      <c r="BJ420" s="9"/>
      <c r="BK420" s="9"/>
      <c r="BL420" s="9"/>
      <c r="BM420" s="9"/>
      <c r="BN420" s="9"/>
      <c r="BO420" s="9"/>
      <c r="BP420" s="9"/>
      <c r="BQ420" s="9"/>
      <c r="BR420" s="9"/>
      <c r="BS420" s="9"/>
      <c r="BT420" s="9"/>
      <c r="BU420" s="9"/>
      <c r="BV420" s="9"/>
      <c r="BW420" s="9"/>
      <c r="BX420" s="9"/>
      <c r="BY420" s="9"/>
      <c r="BZ420" s="9"/>
      <c r="CA420" s="9"/>
      <c r="CB420" s="9"/>
      <c r="CC420" s="9"/>
      <c r="CD420" s="9"/>
      <c r="CE420" s="9"/>
      <c r="CF420" s="9"/>
      <c r="CG420" s="9"/>
      <c r="CH420" s="9"/>
      <c r="CI420" s="9"/>
      <c r="CJ420" s="9"/>
      <c r="CK420" s="9"/>
      <c r="CL420" s="9"/>
      <c r="CM420" s="9"/>
      <c r="CN420" s="9"/>
      <c r="CO420" s="9"/>
      <c r="CP420" s="9"/>
      <c r="CQ420" s="9"/>
      <c r="CR420" s="9"/>
      <c r="CS420" s="9"/>
      <c r="CT420" s="9"/>
      <c r="CU420" s="9"/>
      <c r="CV420" s="9"/>
      <c r="CW420" s="9"/>
      <c r="CX420" s="9"/>
      <c r="CY420" s="9"/>
      <c r="CZ420" s="9"/>
      <c r="DA420" s="9"/>
      <c r="DB420" s="9"/>
      <c r="DC420" s="9"/>
      <c r="DD420" s="9"/>
      <c r="DE420" s="9"/>
      <c r="DF420" s="9"/>
      <c r="DG420" s="9"/>
      <c r="DH420" s="9"/>
      <c r="DI420" s="9"/>
      <c r="DJ420" s="9"/>
      <c r="DK420" s="9"/>
      <c r="DL420" s="9"/>
      <c r="DM420" s="9"/>
      <c r="DN420" s="9"/>
      <c r="DO420" s="9"/>
      <c r="DP420" s="9"/>
      <c r="DQ420" s="9"/>
      <c r="DR420" s="9"/>
      <c r="DS420" s="9"/>
      <c r="DT420" s="9"/>
      <c r="DU420" s="9"/>
      <c r="DV420" s="9"/>
      <c r="DW420" s="9"/>
      <c r="DX420" s="9"/>
      <c r="DY420" s="9"/>
      <c r="DZ420" s="9"/>
      <c r="EA420" s="9"/>
      <c r="EB420" s="9"/>
      <c r="EC420" s="9"/>
      <c r="ED420" s="9"/>
      <c r="EE420" s="9"/>
      <c r="EF420" s="9"/>
      <c r="EG420" s="9"/>
      <c r="EH420" s="9"/>
      <c r="EI420" s="9"/>
      <c r="EJ420" s="9"/>
      <c r="EK420" s="9"/>
      <c r="EL420" s="9"/>
      <c r="EM420" s="9"/>
      <c r="EN420" s="9"/>
      <c r="EO420" s="9"/>
      <c r="EP420" s="9"/>
      <c r="EQ420" s="9"/>
      <c r="ER420" s="9"/>
      <c r="ES420" s="9"/>
      <c r="ET420" s="9"/>
      <c r="EU420" s="9"/>
      <c r="EV420" s="9"/>
      <c r="EW420" s="9"/>
      <c r="EX420" s="9"/>
      <c r="EY420" s="9"/>
      <c r="EZ420" s="9"/>
      <c r="FA420" s="9"/>
      <c r="FB420" s="9"/>
      <c r="FC420" s="9"/>
      <c r="FD420" s="9"/>
      <c r="FE420" s="9"/>
      <c r="FF420" s="9"/>
      <c r="FG420" s="9"/>
      <c r="FH420" s="9"/>
      <c r="FI420" s="9"/>
      <c r="FJ420" s="9"/>
      <c r="FK420" s="9"/>
      <c r="FL420" s="9"/>
      <c r="FM420" s="9"/>
      <c r="FN420" s="9"/>
      <c r="FO420" s="9"/>
      <c r="FP420" s="9"/>
      <c r="FQ420" s="9"/>
      <c r="FR420" s="9"/>
      <c r="FS420" s="9"/>
      <c r="FT420" s="9"/>
      <c r="FU420" s="9"/>
      <c r="FV420" s="9"/>
      <c r="FW420" s="9"/>
      <c r="FX420" s="9"/>
      <c r="FY420" s="9"/>
      <c r="FZ420" s="9"/>
      <c r="GA420" s="9"/>
      <c r="GB420" s="9"/>
      <c r="GC420" s="9"/>
      <c r="GD420" s="9"/>
      <c r="GE420" s="9"/>
      <c r="GF420" s="9"/>
      <c r="GG420" s="9"/>
      <c r="GH420" s="9"/>
      <c r="GI420" s="9"/>
      <c r="GJ420" s="9"/>
      <c r="GK420" s="9"/>
      <c r="GL420" s="9"/>
      <c r="GM420" s="9"/>
      <c r="GN420" s="9"/>
      <c r="GO420" s="9"/>
      <c r="GP420" s="9"/>
      <c r="GQ420" s="9"/>
      <c r="GR420" s="9"/>
      <c r="GS420" s="9"/>
      <c r="GT420" s="9"/>
      <c r="GU420" s="9"/>
      <c r="GV420" s="9"/>
      <c r="GW420" s="9"/>
      <c r="GX420" s="9"/>
      <c r="GY420" s="9"/>
      <c r="GZ420" s="9"/>
      <c r="HA420" s="9"/>
      <c r="HB420" s="9"/>
      <c r="HC420" s="9"/>
      <c r="HD420" s="9"/>
      <c r="HE420" s="9"/>
      <c r="HF420" s="9"/>
      <c r="HG420" s="9"/>
      <c r="HH420" s="9"/>
      <c r="HI420" s="9"/>
      <c r="HJ420" s="9"/>
      <c r="HK420" s="9"/>
      <c r="HL420" s="9"/>
      <c r="HM420" s="9"/>
      <c r="HN420" s="9"/>
      <c r="HO420" s="9"/>
      <c r="HP420" s="9"/>
      <c r="HQ420" s="9"/>
      <c r="HR420" s="9"/>
      <c r="HS420" s="9"/>
      <c r="HT420" s="9"/>
      <c r="HU420" s="9"/>
      <c r="HV420" s="9"/>
      <c r="HW420" s="9"/>
      <c r="HX420" s="9"/>
      <c r="HY420" s="9"/>
      <c r="HZ420" s="9"/>
      <c r="IA420" s="9"/>
      <c r="IB420" s="9"/>
      <c r="IC420" s="9"/>
      <c r="ID420" s="9"/>
      <c r="IE420" s="9"/>
      <c r="IF420" s="9"/>
      <c r="IG420" s="9"/>
      <c r="IH420" s="9"/>
      <c r="II420" s="9"/>
      <c r="IJ420" s="9"/>
      <c r="IK420" s="9"/>
      <c r="IL420" s="9"/>
      <c r="IM420" s="9"/>
      <c r="IN420" s="9"/>
      <c r="IO420" s="9"/>
      <c r="IP420" s="9"/>
      <c r="IQ420" s="9"/>
      <c r="IR420" s="9"/>
      <c r="IS420" s="9"/>
      <c r="IT420" s="9"/>
      <c r="IU420" s="9"/>
      <c r="IV420" s="9"/>
    </row>
    <row r="421" spans="1:16" s="46" customFormat="1" ht="10.5">
      <c r="A421" s="238"/>
      <c r="B421" s="239"/>
      <c r="C421" s="239"/>
      <c r="D421" s="239"/>
      <c r="E421" s="239"/>
      <c r="F421" s="246"/>
      <c r="G421" s="246"/>
      <c r="H421" s="246"/>
      <c r="I421" s="246"/>
      <c r="J421" s="247"/>
      <c r="K421" s="246"/>
      <c r="L421" s="246"/>
      <c r="M421" s="246"/>
      <c r="N421" s="246"/>
      <c r="O421" s="246"/>
      <c r="P421" s="246"/>
    </row>
    <row r="422" spans="1:16" s="46" customFormat="1" ht="10.5">
      <c r="A422" s="238"/>
      <c r="B422" s="239"/>
      <c r="C422" s="239"/>
      <c r="D422" s="239"/>
      <c r="E422" s="239"/>
      <c r="F422" s="246"/>
      <c r="G422" s="246"/>
      <c r="H422" s="246"/>
      <c r="I422" s="246"/>
      <c r="J422" s="247"/>
      <c r="K422" s="246"/>
      <c r="L422" s="246"/>
      <c r="M422" s="246"/>
      <c r="N422" s="246"/>
      <c r="O422" s="246"/>
      <c r="P422" s="246"/>
    </row>
    <row r="423" spans="1:16" s="46" customFormat="1" ht="10.5">
      <c r="A423" s="238"/>
      <c r="B423" s="239"/>
      <c r="C423" s="239"/>
      <c r="D423" s="239"/>
      <c r="E423" s="239"/>
      <c r="F423" s="246"/>
      <c r="G423" s="246"/>
      <c r="H423" s="246"/>
      <c r="I423" s="246"/>
      <c r="J423" s="247"/>
      <c r="K423" s="246"/>
      <c r="L423" s="246"/>
      <c r="M423" s="246"/>
      <c r="N423" s="246"/>
      <c r="O423" s="246"/>
      <c r="P423" s="246"/>
    </row>
    <row r="424" spans="1:16" s="46" customFormat="1" ht="10.5">
      <c r="A424" s="238"/>
      <c r="B424" s="239"/>
      <c r="C424" s="239"/>
      <c r="D424" s="239"/>
      <c r="E424" s="239"/>
      <c r="F424" s="246"/>
      <c r="G424" s="246"/>
      <c r="H424" s="246"/>
      <c r="I424" s="246"/>
      <c r="J424" s="247"/>
      <c r="K424" s="246"/>
      <c r="L424" s="246"/>
      <c r="M424" s="246"/>
      <c r="N424" s="246"/>
      <c r="O424" s="246"/>
      <c r="P424" s="246"/>
    </row>
    <row r="425" spans="1:16" s="46" customFormat="1" ht="10.5">
      <c r="A425" s="238"/>
      <c r="B425" s="239"/>
      <c r="C425" s="239"/>
      <c r="D425" s="239"/>
      <c r="E425" s="239"/>
      <c r="F425" s="246"/>
      <c r="G425" s="246"/>
      <c r="H425" s="246"/>
      <c r="I425" s="246"/>
      <c r="J425" s="247"/>
      <c r="K425" s="246"/>
      <c r="L425" s="246"/>
      <c r="M425" s="246"/>
      <c r="N425" s="246"/>
      <c r="O425" s="246"/>
      <c r="P425" s="246"/>
    </row>
    <row r="426" spans="1:16" s="46" customFormat="1" ht="10.5">
      <c r="A426" s="238"/>
      <c r="B426" s="239"/>
      <c r="C426" s="239"/>
      <c r="D426" s="239"/>
      <c r="E426" s="239"/>
      <c r="F426" s="246"/>
      <c r="G426" s="246"/>
      <c r="H426" s="246"/>
      <c r="I426" s="246"/>
      <c r="J426" s="247"/>
      <c r="K426" s="246"/>
      <c r="L426" s="246"/>
      <c r="M426" s="246"/>
      <c r="N426" s="246"/>
      <c r="O426" s="246"/>
      <c r="P426" s="246"/>
    </row>
    <row r="427" spans="1:16" s="46" customFormat="1" ht="10.5">
      <c r="A427" s="238"/>
      <c r="B427" s="239"/>
      <c r="C427" s="239"/>
      <c r="D427" s="239"/>
      <c r="E427" s="239"/>
      <c r="F427" s="246"/>
      <c r="G427" s="246"/>
      <c r="H427" s="246"/>
      <c r="I427" s="246"/>
      <c r="J427" s="247"/>
      <c r="K427" s="246"/>
      <c r="L427" s="246"/>
      <c r="M427" s="246"/>
      <c r="N427" s="246"/>
      <c r="O427" s="246"/>
      <c r="P427" s="246"/>
    </row>
    <row r="428" spans="1:16" s="46" customFormat="1" ht="10.5">
      <c r="A428" s="238"/>
      <c r="B428" s="239"/>
      <c r="C428" s="239"/>
      <c r="D428" s="239"/>
      <c r="E428" s="239"/>
      <c r="F428" s="246"/>
      <c r="G428" s="246"/>
      <c r="H428" s="246"/>
      <c r="I428" s="246"/>
      <c r="J428" s="247"/>
      <c r="K428" s="246"/>
      <c r="L428" s="246"/>
      <c r="M428" s="246"/>
      <c r="N428" s="246"/>
      <c r="O428" s="246"/>
      <c r="P428" s="246"/>
    </row>
    <row r="429" spans="1:16" s="46" customFormat="1" ht="10.5">
      <c r="A429" s="238"/>
      <c r="B429" s="239"/>
      <c r="C429" s="239"/>
      <c r="D429" s="239"/>
      <c r="E429" s="239"/>
      <c r="F429" s="246"/>
      <c r="G429" s="246"/>
      <c r="H429" s="246"/>
      <c r="I429" s="246"/>
      <c r="J429" s="247"/>
      <c r="K429" s="246"/>
      <c r="L429" s="246"/>
      <c r="M429" s="246"/>
      <c r="N429" s="246"/>
      <c r="O429" s="246"/>
      <c r="P429" s="246"/>
    </row>
    <row r="430" spans="1:16" s="46" customFormat="1" ht="10.5">
      <c r="A430" s="238"/>
      <c r="B430" s="239"/>
      <c r="C430" s="239"/>
      <c r="D430" s="239"/>
      <c r="E430" s="239"/>
      <c r="F430" s="246"/>
      <c r="G430" s="246"/>
      <c r="H430" s="246"/>
      <c r="I430" s="246"/>
      <c r="J430" s="247"/>
      <c r="K430" s="246"/>
      <c r="L430" s="246"/>
      <c r="M430" s="246"/>
      <c r="N430" s="246"/>
      <c r="O430" s="246"/>
      <c r="P430" s="246"/>
    </row>
    <row r="431" spans="1:15" s="46" customFormat="1" ht="10.5">
      <c r="A431" s="238"/>
      <c r="B431" s="239"/>
      <c r="C431" s="239"/>
      <c r="D431" s="240"/>
      <c r="E431" s="240"/>
      <c r="G431" s="241"/>
      <c r="H431" s="241"/>
      <c r="I431" s="241"/>
      <c r="J431" s="242"/>
      <c r="K431" s="243"/>
      <c r="L431" s="243"/>
      <c r="M431" s="244"/>
      <c r="N431" s="243"/>
      <c r="O431" s="257"/>
    </row>
    <row r="432" spans="1:15" s="46" customFormat="1" ht="10.5">
      <c r="A432" s="238"/>
      <c r="B432" s="239"/>
      <c r="C432" s="239"/>
      <c r="D432" s="240"/>
      <c r="E432" s="240"/>
      <c r="G432" s="241"/>
      <c r="H432" s="241"/>
      <c r="I432" s="241"/>
      <c r="J432" s="242"/>
      <c r="K432" s="243"/>
      <c r="L432" s="243"/>
      <c r="M432" s="244"/>
      <c r="N432" s="243"/>
      <c r="O432" s="257"/>
    </row>
    <row r="433" spans="1:15" s="46" customFormat="1" ht="10.5">
      <c r="A433" s="238"/>
      <c r="B433" s="239"/>
      <c r="C433" s="239"/>
      <c r="D433" s="240"/>
      <c r="E433" s="240"/>
      <c r="G433" s="241"/>
      <c r="H433" s="241"/>
      <c r="I433" s="241"/>
      <c r="J433" s="242"/>
      <c r="K433" s="243"/>
      <c r="L433" s="243"/>
      <c r="M433" s="244"/>
      <c r="N433" s="243"/>
      <c r="O433" s="257"/>
    </row>
    <row r="434" spans="1:15" s="46" customFormat="1" ht="10.5">
      <c r="A434" s="238"/>
      <c r="B434" s="239"/>
      <c r="C434" s="239"/>
      <c r="D434" s="240"/>
      <c r="E434" s="240"/>
      <c r="G434" s="241"/>
      <c r="H434" s="241"/>
      <c r="I434" s="241"/>
      <c r="J434" s="242"/>
      <c r="K434" s="243"/>
      <c r="L434" s="243"/>
      <c r="M434" s="244"/>
      <c r="N434" s="243"/>
      <c r="O434" s="257"/>
    </row>
    <row r="435" spans="1:15" s="46" customFormat="1" ht="10.5">
      <c r="A435" s="238"/>
      <c r="B435" s="239"/>
      <c r="C435" s="239"/>
      <c r="D435" s="240"/>
      <c r="E435" s="240"/>
      <c r="G435" s="241"/>
      <c r="H435" s="241"/>
      <c r="I435" s="241"/>
      <c r="J435" s="242"/>
      <c r="K435" s="243"/>
      <c r="L435" s="243"/>
      <c r="M435" s="244"/>
      <c r="N435" s="243"/>
      <c r="O435" s="257"/>
    </row>
    <row r="436" spans="1:15" s="46" customFormat="1" ht="10.5">
      <c r="A436" s="238"/>
      <c r="B436" s="239"/>
      <c r="C436" s="239"/>
      <c r="D436" s="240"/>
      <c r="E436" s="240"/>
      <c r="G436" s="241"/>
      <c r="H436" s="241"/>
      <c r="I436" s="241"/>
      <c r="J436" s="242"/>
      <c r="K436" s="243"/>
      <c r="L436" s="243"/>
      <c r="M436" s="244"/>
      <c r="N436" s="243"/>
      <c r="O436" s="257"/>
    </row>
    <row r="437" spans="1:15" s="46" customFormat="1" ht="10.5">
      <c r="A437" s="238"/>
      <c r="B437" s="239"/>
      <c r="C437" s="239"/>
      <c r="D437" s="240"/>
      <c r="E437" s="240"/>
      <c r="G437" s="241"/>
      <c r="H437" s="241"/>
      <c r="I437" s="241"/>
      <c r="J437" s="242"/>
      <c r="K437" s="243"/>
      <c r="L437" s="243"/>
      <c r="M437" s="244"/>
      <c r="N437" s="243"/>
      <c r="O437" s="257"/>
    </row>
    <row r="438" spans="1:15" s="46" customFormat="1" ht="10.5">
      <c r="A438" s="238"/>
      <c r="B438" s="239"/>
      <c r="C438" s="239"/>
      <c r="D438" s="240"/>
      <c r="E438" s="240"/>
      <c r="G438" s="241"/>
      <c r="H438" s="241"/>
      <c r="I438" s="241"/>
      <c r="J438" s="242"/>
      <c r="K438" s="243"/>
      <c r="L438" s="243"/>
      <c r="M438" s="244"/>
      <c r="N438" s="243"/>
      <c r="O438" s="257"/>
    </row>
    <row r="439" spans="1:15" s="46" customFormat="1" ht="10.5">
      <c r="A439" s="238"/>
      <c r="B439" s="239"/>
      <c r="C439" s="239"/>
      <c r="D439" s="240"/>
      <c r="E439" s="240"/>
      <c r="G439" s="241"/>
      <c r="H439" s="241"/>
      <c r="I439" s="241"/>
      <c r="J439" s="242"/>
      <c r="K439" s="243"/>
      <c r="L439" s="243"/>
      <c r="M439" s="244"/>
      <c r="N439" s="243"/>
      <c r="O439" s="257"/>
    </row>
    <row r="440" spans="1:15" s="46" customFormat="1" ht="10.5">
      <c r="A440" s="238"/>
      <c r="B440" s="239"/>
      <c r="C440" s="239"/>
      <c r="D440" s="240"/>
      <c r="E440" s="240"/>
      <c r="G440" s="241"/>
      <c r="H440" s="241"/>
      <c r="I440" s="241"/>
      <c r="J440" s="242"/>
      <c r="K440" s="243"/>
      <c r="L440" s="243"/>
      <c r="M440" s="244"/>
      <c r="N440" s="243"/>
      <c r="O440" s="257"/>
    </row>
    <row r="441" spans="1:15" s="46" customFormat="1" ht="10.5">
      <c r="A441" s="238"/>
      <c r="B441" s="239"/>
      <c r="C441" s="239"/>
      <c r="D441" s="240"/>
      <c r="E441" s="240"/>
      <c r="G441" s="241"/>
      <c r="H441" s="241"/>
      <c r="I441" s="241"/>
      <c r="J441" s="242"/>
      <c r="K441" s="243"/>
      <c r="L441" s="243"/>
      <c r="M441" s="244"/>
      <c r="N441" s="243"/>
      <c r="O441" s="257"/>
    </row>
    <row r="442" spans="1:15" s="46" customFormat="1" ht="10.5">
      <c r="A442" s="238"/>
      <c r="B442" s="239"/>
      <c r="C442" s="239"/>
      <c r="D442" s="240"/>
      <c r="E442" s="240"/>
      <c r="G442" s="241"/>
      <c r="H442" s="241"/>
      <c r="I442" s="241"/>
      <c r="J442" s="242"/>
      <c r="K442" s="243"/>
      <c r="L442" s="243"/>
      <c r="M442" s="244"/>
      <c r="N442" s="243"/>
      <c r="O442" s="257"/>
    </row>
    <row r="443" spans="1:15" s="46" customFormat="1" ht="10.5">
      <c r="A443" s="238"/>
      <c r="B443" s="239"/>
      <c r="C443" s="239"/>
      <c r="D443" s="240"/>
      <c r="E443" s="240"/>
      <c r="G443" s="241"/>
      <c r="H443" s="241"/>
      <c r="I443" s="241"/>
      <c r="J443" s="242"/>
      <c r="K443" s="243"/>
      <c r="L443" s="243"/>
      <c r="M443" s="244"/>
      <c r="N443" s="243"/>
      <c r="O443" s="257"/>
    </row>
    <row r="444" spans="1:15" s="46" customFormat="1" ht="10.5">
      <c r="A444" s="238"/>
      <c r="B444" s="239"/>
      <c r="C444" s="239"/>
      <c r="D444" s="240"/>
      <c r="E444" s="240"/>
      <c r="G444" s="241"/>
      <c r="H444" s="241"/>
      <c r="I444" s="241"/>
      <c r="J444" s="242"/>
      <c r="K444" s="243"/>
      <c r="L444" s="243"/>
      <c r="M444" s="244"/>
      <c r="N444" s="243"/>
      <c r="O444" s="257"/>
    </row>
  </sheetData>
  <printOptions gridLines="1" horizontalCentered="1"/>
  <pageMargins left="0.33" right="0.2362204724409449" top="0.54" bottom="0.48" header="0.34" footer="0.27"/>
  <pageSetup fitToHeight="0" fitToWidth="1" orientation="portrait" paperSize="9" scale="86" r:id="rId4"/>
  <headerFooter alignWithMargins="0">
    <oddHeader>&amp;C&amp;13Høreapparater fakturert RTV hele 2005&amp;R&amp;8 29.01.2006 OA</oddHeader>
    <oddFooter>&amp;CSide &amp;P av &amp;N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36"/>
  <sheetViews>
    <sheetView workbookViewId="0" topLeftCell="A1">
      <pane ySplit="2" topLeftCell="BM3" activePane="bottomLeft" state="frozen"/>
      <selection pane="topLeft" activeCell="A1" sqref="A1"/>
      <selection pane="bottomLeft" activeCell="H37" sqref="H37"/>
    </sheetView>
  </sheetViews>
  <sheetFormatPr defaultColWidth="11.421875" defaultRowHeight="12.75"/>
  <cols>
    <col min="1" max="1" width="4.8515625" style="0" customWidth="1"/>
    <col min="2" max="2" width="4.57421875" style="0" customWidth="1"/>
    <col min="3" max="3" width="23.00390625" style="0" customWidth="1"/>
    <col min="4" max="4" width="8.28125" style="0" customWidth="1"/>
    <col min="5" max="5" width="8.421875" style="0" customWidth="1"/>
    <col min="6" max="6" width="8.28125" style="0" customWidth="1"/>
    <col min="7" max="8" width="8.140625" style="0" customWidth="1"/>
    <col min="9" max="9" width="5.57421875" style="0" customWidth="1"/>
    <col min="10" max="10" width="6.57421875" style="0" customWidth="1"/>
    <col min="11" max="11" width="9.00390625" style="0" customWidth="1"/>
    <col min="12" max="12" width="9.57421875" style="0" customWidth="1"/>
  </cols>
  <sheetData>
    <row r="1" spans="1:18" s="92" customFormat="1" ht="10.5">
      <c r="A1" s="89" t="s">
        <v>8</v>
      </c>
      <c r="B1" s="90" t="s">
        <v>9</v>
      </c>
      <c r="C1" s="90" t="s">
        <v>10</v>
      </c>
      <c r="D1" s="91" t="s">
        <v>11</v>
      </c>
      <c r="E1" s="92" t="s">
        <v>12</v>
      </c>
      <c r="F1" s="92" t="s">
        <v>13</v>
      </c>
      <c r="G1" s="92" t="s">
        <v>14</v>
      </c>
      <c r="H1" s="92" t="s">
        <v>15</v>
      </c>
      <c r="I1" s="93" t="s">
        <v>16</v>
      </c>
      <c r="J1" s="94" t="s">
        <v>17</v>
      </c>
      <c r="K1" s="151" t="s">
        <v>105</v>
      </c>
      <c r="L1" s="152" t="s">
        <v>106</v>
      </c>
      <c r="M1" s="95"/>
      <c r="O1" s="96"/>
      <c r="P1" s="97"/>
      <c r="Q1" s="98"/>
      <c r="R1" s="96"/>
    </row>
    <row r="2" spans="1:18" s="102" customFormat="1" ht="10.5">
      <c r="A2" s="99"/>
      <c r="B2" s="100"/>
      <c r="C2" s="100"/>
      <c r="D2" s="101"/>
      <c r="E2" s="102" t="s">
        <v>18</v>
      </c>
      <c r="F2" s="102" t="s">
        <v>18</v>
      </c>
      <c r="G2" s="102" t="s">
        <v>18</v>
      </c>
      <c r="H2" s="102" t="s">
        <v>18</v>
      </c>
      <c r="I2" s="103" t="s">
        <v>18</v>
      </c>
      <c r="J2" s="104" t="s">
        <v>19</v>
      </c>
      <c r="K2" s="153" t="s">
        <v>107</v>
      </c>
      <c r="L2" s="154" t="s">
        <v>107</v>
      </c>
      <c r="M2" s="95"/>
      <c r="N2" s="9"/>
      <c r="O2" s="46"/>
      <c r="P2" s="105"/>
      <c r="Q2" s="105"/>
      <c r="R2" s="105"/>
    </row>
    <row r="3" spans="1:18" s="69" customFormat="1" ht="12.75">
      <c r="A3" s="120"/>
      <c r="B3" s="120"/>
      <c r="C3" s="148" t="s">
        <v>195</v>
      </c>
      <c r="D3" s="121"/>
      <c r="F3" s="79"/>
      <c r="G3" s="79"/>
      <c r="H3" s="79"/>
      <c r="I3" s="143"/>
      <c r="J3" s="122"/>
      <c r="K3" s="144"/>
      <c r="L3" s="122"/>
      <c r="N3" s="9"/>
      <c r="O3" s="46"/>
      <c r="P3" s="46"/>
      <c r="Q3" s="46"/>
      <c r="R3" s="46"/>
    </row>
    <row r="4" spans="1:18" s="9" customFormat="1" ht="12.75">
      <c r="A4" s="7" t="s">
        <v>26</v>
      </c>
      <c r="B4" s="7"/>
      <c r="C4" s="149" t="s">
        <v>198</v>
      </c>
      <c r="D4" s="8"/>
      <c r="E4" s="9">
        <v>52</v>
      </c>
      <c r="F4" s="26">
        <v>50</v>
      </c>
      <c r="G4" s="26">
        <v>27</v>
      </c>
      <c r="H4" s="26">
        <v>37</v>
      </c>
      <c r="I4" s="143">
        <f>E4+F4+G4+H4</f>
        <v>166</v>
      </c>
      <c r="J4" s="10">
        <v>2400</v>
      </c>
      <c r="K4" s="127">
        <f>$J4*($E4+$F4)</f>
        <v>244800</v>
      </c>
      <c r="L4" s="10">
        <f>K4+(G4+H4)*J4</f>
        <v>398400</v>
      </c>
      <c r="O4" s="46"/>
      <c r="P4" s="46"/>
      <c r="Q4" s="46"/>
      <c r="R4" s="46"/>
    </row>
    <row r="5" spans="1:18" s="9" customFormat="1" ht="12.75">
      <c r="A5" s="7" t="s">
        <v>26</v>
      </c>
      <c r="B5" s="7"/>
      <c r="C5" s="149" t="s">
        <v>197</v>
      </c>
      <c r="D5" s="8"/>
      <c r="F5" s="26"/>
      <c r="G5" s="26"/>
      <c r="H5" s="26"/>
      <c r="I5" s="143">
        <f>E5+F5+G5+H5</f>
        <v>0</v>
      </c>
      <c r="J5" s="10">
        <v>2450</v>
      </c>
      <c r="K5" s="127">
        <f>$J5*($E5+$F5)</f>
        <v>0</v>
      </c>
      <c r="L5" s="10">
        <f>K5+(G5+H5)*J5</f>
        <v>0</v>
      </c>
      <c r="O5" s="46"/>
      <c r="P5" s="46"/>
      <c r="Q5" s="46"/>
      <c r="R5" s="46"/>
    </row>
    <row r="6" spans="1:18" s="9" customFormat="1" ht="10.5">
      <c r="A6" s="7" t="s">
        <v>26</v>
      </c>
      <c r="B6" s="7"/>
      <c r="C6" s="7" t="s">
        <v>260</v>
      </c>
      <c r="D6" s="8"/>
      <c r="E6" s="9">
        <v>11</v>
      </c>
      <c r="F6" s="26">
        <v>24</v>
      </c>
      <c r="G6" s="26"/>
      <c r="H6" s="26"/>
      <c r="I6" s="143">
        <f>E6+F6+G6+H6</f>
        <v>35</v>
      </c>
      <c r="J6" s="10">
        <v>2500</v>
      </c>
      <c r="K6" s="127">
        <f>$J6*($E6+$F6)</f>
        <v>87500</v>
      </c>
      <c r="L6" s="10">
        <f>K6+(G6+H6)*J6</f>
        <v>87500</v>
      </c>
      <c r="O6" s="46"/>
      <c r="P6" s="46"/>
      <c r="Q6" s="46"/>
      <c r="R6" s="46"/>
    </row>
    <row r="7" spans="1:18" s="9" customFormat="1" ht="10.5">
      <c r="A7" s="7" t="s">
        <v>26</v>
      </c>
      <c r="B7" s="7"/>
      <c r="C7" s="7" t="s">
        <v>196</v>
      </c>
      <c r="D7" s="8"/>
      <c r="E7" s="9">
        <v>0</v>
      </c>
      <c r="F7" s="26">
        <v>0</v>
      </c>
      <c r="G7" s="26">
        <v>0</v>
      </c>
      <c r="H7" s="26">
        <v>0</v>
      </c>
      <c r="I7" s="143">
        <f>E7+F7+G7+H7</f>
        <v>0</v>
      </c>
      <c r="J7" s="10">
        <v>2500</v>
      </c>
      <c r="K7" s="127">
        <f>$J7*($E7+$F7)</f>
        <v>0</v>
      </c>
      <c r="L7" s="10">
        <f>K7+(G7+H7)*J7</f>
        <v>0</v>
      </c>
      <c r="O7" s="46"/>
      <c r="P7" s="46"/>
      <c r="Q7" s="46"/>
      <c r="R7" s="46"/>
    </row>
    <row r="8" spans="1:18" s="9" customFormat="1" ht="10.5">
      <c r="A8" s="7"/>
      <c r="B8" s="7"/>
      <c r="C8" s="7"/>
      <c r="D8" s="8"/>
      <c r="F8" s="26"/>
      <c r="G8" s="26"/>
      <c r="H8" s="26"/>
      <c r="I8" s="143"/>
      <c r="J8" s="10"/>
      <c r="K8" s="127"/>
      <c r="L8" s="10"/>
      <c r="O8" s="46"/>
      <c r="P8" s="46"/>
      <c r="Q8" s="46"/>
      <c r="R8" s="46"/>
    </row>
    <row r="9" spans="1:18" s="9" customFormat="1" ht="10.5">
      <c r="A9" s="6" t="s">
        <v>33</v>
      </c>
      <c r="B9" s="7" t="s">
        <v>34</v>
      </c>
      <c r="C9" s="7" t="s">
        <v>240</v>
      </c>
      <c r="D9" s="8" t="s">
        <v>22</v>
      </c>
      <c r="E9" s="9">
        <v>12</v>
      </c>
      <c r="F9" s="26">
        <v>28</v>
      </c>
      <c r="G9" s="26">
        <v>17</v>
      </c>
      <c r="H9" s="26">
        <v>33</v>
      </c>
      <c r="I9" s="143">
        <f>E9+F9+G9+H9</f>
        <v>90</v>
      </c>
      <c r="J9" s="10">
        <v>4356</v>
      </c>
      <c r="K9" s="127">
        <f>$J9*($E9+$F9)</f>
        <v>174240</v>
      </c>
      <c r="L9" s="10">
        <f>K9+(G9+H9)*J9</f>
        <v>392040</v>
      </c>
      <c r="O9" s="46"/>
      <c r="P9" s="46"/>
      <c r="Q9" s="46"/>
      <c r="R9" s="46"/>
    </row>
    <row r="10" spans="1:18" s="9" customFormat="1" ht="10.5">
      <c r="A10" s="6" t="s">
        <v>33</v>
      </c>
      <c r="B10" s="7" t="s">
        <v>34</v>
      </c>
      <c r="C10" s="7" t="s">
        <v>241</v>
      </c>
      <c r="D10" s="8" t="s">
        <v>21</v>
      </c>
      <c r="E10" s="9">
        <v>9</v>
      </c>
      <c r="F10" s="26">
        <v>2</v>
      </c>
      <c r="G10" s="26">
        <v>7</v>
      </c>
      <c r="H10" s="26">
        <v>3</v>
      </c>
      <c r="I10" s="143">
        <f>E10+F10+G10+H10</f>
        <v>21</v>
      </c>
      <c r="J10" s="10">
        <v>4356</v>
      </c>
      <c r="K10" s="127">
        <f>$J10*($E10+$F10)</f>
        <v>47916</v>
      </c>
      <c r="L10" s="10">
        <f>K10+(G10+H10)*J10</f>
        <v>91476</v>
      </c>
      <c r="O10" s="46"/>
      <c r="P10" s="46"/>
      <c r="Q10" s="46"/>
      <c r="R10" s="46"/>
    </row>
    <row r="11" spans="1:18" s="9" customFormat="1" ht="10.5">
      <c r="A11" s="7"/>
      <c r="B11" s="7"/>
      <c r="C11" s="7"/>
      <c r="D11" s="8"/>
      <c r="F11" s="26"/>
      <c r="G11" s="26"/>
      <c r="H11" s="26"/>
      <c r="I11" s="143"/>
      <c r="J11" s="10"/>
      <c r="K11" s="127"/>
      <c r="L11" s="10"/>
      <c r="O11" s="46"/>
      <c r="P11" s="46"/>
      <c r="Q11" s="46"/>
      <c r="R11" s="46"/>
    </row>
    <row r="12" spans="1:18" s="9" customFormat="1" ht="10.5">
      <c r="A12" s="7" t="s">
        <v>102</v>
      </c>
      <c r="B12" s="7"/>
      <c r="C12" s="7" t="s">
        <v>209</v>
      </c>
      <c r="D12" s="8"/>
      <c r="E12" s="9">
        <v>478</v>
      </c>
      <c r="F12" s="26">
        <v>387</v>
      </c>
      <c r="G12" s="26">
        <v>327</v>
      </c>
      <c r="H12" s="26">
        <v>502</v>
      </c>
      <c r="I12" s="143">
        <f aca="true" t="shared" si="0" ref="I12:I26">E12+F12+G12+H12</f>
        <v>1694</v>
      </c>
      <c r="J12" s="10">
        <v>1240</v>
      </c>
      <c r="K12" s="127">
        <f aca="true" t="shared" si="1" ref="K12:K28">$J12*($E12+$F12)</f>
        <v>1072600</v>
      </c>
      <c r="L12" s="10">
        <f aca="true" t="shared" si="2" ref="L12:L26">K12+(G12+H12)*J12</f>
        <v>2100560</v>
      </c>
      <c r="O12" s="46"/>
      <c r="P12" s="46"/>
      <c r="Q12" s="46"/>
      <c r="R12" s="46"/>
    </row>
    <row r="13" spans="1:18" s="9" customFormat="1" ht="10.5">
      <c r="A13" s="7" t="s">
        <v>102</v>
      </c>
      <c r="B13" s="7"/>
      <c r="C13" s="7" t="s">
        <v>207</v>
      </c>
      <c r="D13" s="8"/>
      <c r="E13" s="9">
        <v>377</v>
      </c>
      <c r="F13" s="26">
        <v>364</v>
      </c>
      <c r="G13" s="26">
        <v>306</v>
      </c>
      <c r="H13" s="26">
        <v>404</v>
      </c>
      <c r="I13" s="143">
        <f t="shared" si="0"/>
        <v>1451</v>
      </c>
      <c r="J13" s="10">
        <v>665</v>
      </c>
      <c r="K13" s="127">
        <f t="shared" si="1"/>
        <v>492765</v>
      </c>
      <c r="L13" s="10">
        <f t="shared" si="2"/>
        <v>964915</v>
      </c>
      <c r="O13" s="46"/>
      <c r="P13" s="46"/>
      <c r="Q13" s="46"/>
      <c r="R13" s="46"/>
    </row>
    <row r="14" spans="1:18" s="9" customFormat="1" ht="10.5">
      <c r="A14" s="7" t="s">
        <v>102</v>
      </c>
      <c r="B14" s="7"/>
      <c r="C14" s="7" t="s">
        <v>208</v>
      </c>
      <c r="D14" s="8"/>
      <c r="E14" s="9">
        <v>52</v>
      </c>
      <c r="F14" s="26">
        <v>42</v>
      </c>
      <c r="G14" s="26">
        <v>33</v>
      </c>
      <c r="H14" s="26">
        <v>133</v>
      </c>
      <c r="I14" s="143">
        <f t="shared" si="0"/>
        <v>260</v>
      </c>
      <c r="J14" s="10">
        <v>460</v>
      </c>
      <c r="K14" s="127">
        <f t="shared" si="1"/>
        <v>43240</v>
      </c>
      <c r="L14" s="10">
        <f t="shared" si="2"/>
        <v>119600</v>
      </c>
      <c r="O14" s="46"/>
      <c r="P14" s="46"/>
      <c r="Q14" s="46"/>
      <c r="R14" s="46"/>
    </row>
    <row r="15" spans="1:18" s="9" customFormat="1" ht="10.5">
      <c r="A15" s="7" t="s">
        <v>102</v>
      </c>
      <c r="B15" s="7"/>
      <c r="C15" s="7" t="s">
        <v>414</v>
      </c>
      <c r="D15" s="8"/>
      <c r="F15" s="26"/>
      <c r="G15" s="26"/>
      <c r="H15" s="26">
        <v>73</v>
      </c>
      <c r="I15" s="143">
        <f t="shared" si="0"/>
        <v>73</v>
      </c>
      <c r="J15" s="10">
        <v>4416</v>
      </c>
      <c r="K15" s="127">
        <f t="shared" si="1"/>
        <v>0</v>
      </c>
      <c r="L15" s="10">
        <f>K15+(G15+H15)*J15</f>
        <v>322368</v>
      </c>
      <c r="O15" s="46"/>
      <c r="P15" s="46"/>
      <c r="Q15" s="46"/>
      <c r="R15" s="46"/>
    </row>
    <row r="16" spans="1:18" s="9" customFormat="1" ht="10.5">
      <c r="A16" s="7" t="s">
        <v>102</v>
      </c>
      <c r="B16" s="7"/>
      <c r="C16" s="7" t="s">
        <v>372</v>
      </c>
      <c r="D16" s="8"/>
      <c r="F16" s="26"/>
      <c r="G16" s="26">
        <v>14</v>
      </c>
      <c r="H16" s="26">
        <v>53</v>
      </c>
      <c r="I16" s="143"/>
      <c r="J16" s="10">
        <v>910</v>
      </c>
      <c r="K16" s="127"/>
      <c r="L16" s="10"/>
      <c r="O16" s="46"/>
      <c r="P16" s="46"/>
      <c r="Q16" s="46"/>
      <c r="R16" s="46"/>
    </row>
    <row r="17" spans="1:18" s="9" customFormat="1" ht="10.5">
      <c r="A17" s="7" t="s">
        <v>102</v>
      </c>
      <c r="B17" s="7"/>
      <c r="C17" s="7" t="s">
        <v>260</v>
      </c>
      <c r="D17" s="8"/>
      <c r="E17" s="9">
        <v>12</v>
      </c>
      <c r="F17" s="26">
        <v>3</v>
      </c>
      <c r="G17" s="26">
        <v>4</v>
      </c>
      <c r="H17" s="26">
        <v>17</v>
      </c>
      <c r="I17" s="143">
        <f t="shared" si="0"/>
        <v>36</v>
      </c>
      <c r="J17" s="10">
        <v>2536</v>
      </c>
      <c r="K17" s="127">
        <f t="shared" si="1"/>
        <v>38040</v>
      </c>
      <c r="L17" s="10">
        <f>K17+(G17+H17)*J17</f>
        <v>91296</v>
      </c>
      <c r="O17" s="46"/>
      <c r="P17" s="46"/>
      <c r="Q17" s="46"/>
      <c r="R17" s="46"/>
    </row>
    <row r="18" spans="1:18" s="9" customFormat="1" ht="10.5">
      <c r="A18" s="7" t="s">
        <v>102</v>
      </c>
      <c r="B18" s="7"/>
      <c r="C18" s="7" t="s">
        <v>212</v>
      </c>
      <c r="D18" s="8"/>
      <c r="E18" s="9">
        <v>11</v>
      </c>
      <c r="F18" s="26">
        <v>7</v>
      </c>
      <c r="G18" s="26">
        <v>2</v>
      </c>
      <c r="H18" s="26">
        <v>9</v>
      </c>
      <c r="I18" s="143">
        <f t="shared" si="0"/>
        <v>29</v>
      </c>
      <c r="J18" s="10">
        <v>2536</v>
      </c>
      <c r="K18" s="127">
        <f t="shared" si="1"/>
        <v>45648</v>
      </c>
      <c r="L18" s="10">
        <f>K18+(G18+H18)*J18</f>
        <v>73544</v>
      </c>
      <c r="O18" s="46"/>
      <c r="P18" s="46"/>
      <c r="Q18" s="46"/>
      <c r="R18" s="46"/>
    </row>
    <row r="19" spans="1:18" s="9" customFormat="1" ht="10.5">
      <c r="A19" s="7" t="s">
        <v>102</v>
      </c>
      <c r="B19" s="7"/>
      <c r="C19" s="7" t="s">
        <v>213</v>
      </c>
      <c r="D19" s="8"/>
      <c r="E19" s="9">
        <v>7</v>
      </c>
      <c r="F19" s="26">
        <v>5</v>
      </c>
      <c r="G19" s="26">
        <v>8</v>
      </c>
      <c r="H19" s="26">
        <v>7</v>
      </c>
      <c r="I19" s="143">
        <f>E19+F19+G19+H19</f>
        <v>27</v>
      </c>
      <c r="J19" s="10">
        <v>2536</v>
      </c>
      <c r="K19" s="127">
        <f t="shared" si="1"/>
        <v>30432</v>
      </c>
      <c r="L19" s="10">
        <f>K19+(G19+H19)*J19</f>
        <v>68472</v>
      </c>
      <c r="O19" s="46"/>
      <c r="P19" s="46"/>
      <c r="Q19" s="46"/>
      <c r="R19" s="46"/>
    </row>
    <row r="20" spans="1:18" s="9" customFormat="1" ht="10.5">
      <c r="A20" s="7" t="s">
        <v>102</v>
      </c>
      <c r="B20" s="7"/>
      <c r="C20" s="7" t="s">
        <v>211</v>
      </c>
      <c r="D20" s="8"/>
      <c r="E20" s="9">
        <v>4</v>
      </c>
      <c r="F20" s="26">
        <v>2</v>
      </c>
      <c r="G20" s="26"/>
      <c r="H20" s="26">
        <v>6</v>
      </c>
      <c r="I20" s="143">
        <f t="shared" si="0"/>
        <v>12</v>
      </c>
      <c r="J20" s="10">
        <v>2500</v>
      </c>
      <c r="K20" s="127">
        <f t="shared" si="1"/>
        <v>15000</v>
      </c>
      <c r="L20" s="10">
        <f t="shared" si="2"/>
        <v>30000</v>
      </c>
      <c r="O20" s="46"/>
      <c r="P20" s="46"/>
      <c r="Q20" s="46"/>
      <c r="R20" s="46"/>
    </row>
    <row r="21" spans="1:18" s="9" customFormat="1" ht="10.5">
      <c r="A21" s="7" t="s">
        <v>102</v>
      </c>
      <c r="B21" s="7"/>
      <c r="C21" s="7" t="s">
        <v>245</v>
      </c>
      <c r="D21" s="8"/>
      <c r="F21" s="26">
        <v>1</v>
      </c>
      <c r="G21" s="26">
        <v>6</v>
      </c>
      <c r="H21" s="26"/>
      <c r="I21" s="143">
        <f t="shared" si="0"/>
        <v>7</v>
      </c>
      <c r="J21" s="10">
        <v>2536</v>
      </c>
      <c r="K21" s="127">
        <f t="shared" si="1"/>
        <v>2536</v>
      </c>
      <c r="L21" s="10">
        <f>K21+(G21+H21)*J21</f>
        <v>17752</v>
      </c>
      <c r="O21" s="46"/>
      <c r="P21" s="46"/>
      <c r="Q21" s="46"/>
      <c r="R21" s="46"/>
    </row>
    <row r="22" spans="1:18" s="9" customFormat="1" ht="10.5">
      <c r="A22" s="7" t="s">
        <v>102</v>
      </c>
      <c r="B22" s="7"/>
      <c r="C22" s="7" t="s">
        <v>210</v>
      </c>
      <c r="D22" s="8"/>
      <c r="E22" s="9">
        <v>2</v>
      </c>
      <c r="F22" s="26">
        <v>2</v>
      </c>
      <c r="G22" s="26"/>
      <c r="H22" s="26"/>
      <c r="I22" s="143">
        <f t="shared" si="0"/>
        <v>4</v>
      </c>
      <c r="J22" s="10">
        <v>2500</v>
      </c>
      <c r="K22" s="127">
        <f t="shared" si="1"/>
        <v>10000</v>
      </c>
      <c r="L22" s="10">
        <f t="shared" si="2"/>
        <v>10000</v>
      </c>
      <c r="O22" s="46"/>
      <c r="P22" s="46"/>
      <c r="Q22" s="46"/>
      <c r="R22" s="46"/>
    </row>
    <row r="23" spans="1:18" s="9" customFormat="1" ht="10.5">
      <c r="A23" s="7" t="s">
        <v>102</v>
      </c>
      <c r="B23" s="7"/>
      <c r="C23" s="7" t="s">
        <v>244</v>
      </c>
      <c r="D23" s="8"/>
      <c r="E23" s="9">
        <v>1</v>
      </c>
      <c r="F23" s="26">
        <v>1</v>
      </c>
      <c r="G23" s="26"/>
      <c r="H23" s="26"/>
      <c r="I23" s="143">
        <f t="shared" si="0"/>
        <v>2</v>
      </c>
      <c r="J23" s="10">
        <v>2500</v>
      </c>
      <c r="K23" s="127">
        <f t="shared" si="1"/>
        <v>5000</v>
      </c>
      <c r="L23" s="10">
        <f>K23+(G23+H23)*J23</f>
        <v>5000</v>
      </c>
      <c r="O23" s="46"/>
      <c r="P23" s="46"/>
      <c r="Q23" s="46"/>
      <c r="R23" s="46"/>
    </row>
    <row r="24" spans="1:18" s="9" customFormat="1" ht="10.5">
      <c r="A24" s="7" t="s">
        <v>102</v>
      </c>
      <c r="B24" s="7"/>
      <c r="C24" s="7" t="s">
        <v>290</v>
      </c>
      <c r="D24" s="8"/>
      <c r="E24" s="9">
        <v>2</v>
      </c>
      <c r="F24" s="26"/>
      <c r="G24" s="26"/>
      <c r="H24" s="26"/>
      <c r="I24" s="143">
        <f t="shared" si="0"/>
        <v>2</v>
      </c>
      <c r="J24" s="10">
        <v>4354.84</v>
      </c>
      <c r="K24" s="127">
        <f t="shared" si="1"/>
        <v>8709.68</v>
      </c>
      <c r="L24" s="10">
        <f t="shared" si="2"/>
        <v>8709.68</v>
      </c>
      <c r="O24" s="46"/>
      <c r="P24" s="46"/>
      <c r="Q24" s="46"/>
      <c r="R24" s="46"/>
    </row>
    <row r="25" spans="1:18" s="9" customFormat="1" ht="10.5">
      <c r="A25" s="7" t="s">
        <v>102</v>
      </c>
      <c r="B25" s="7"/>
      <c r="C25" s="7" t="s">
        <v>327</v>
      </c>
      <c r="D25" s="8"/>
      <c r="F25" s="26">
        <v>1</v>
      </c>
      <c r="G25" s="26"/>
      <c r="H25" s="26"/>
      <c r="I25" s="143">
        <f t="shared" si="0"/>
        <v>1</v>
      </c>
      <c r="J25" s="10">
        <v>2500</v>
      </c>
      <c r="K25" s="127">
        <f t="shared" si="1"/>
        <v>2500</v>
      </c>
      <c r="L25" s="10">
        <f t="shared" si="2"/>
        <v>2500</v>
      </c>
      <c r="O25" s="46"/>
      <c r="P25" s="46"/>
      <c r="Q25" s="46"/>
      <c r="R25" s="46"/>
    </row>
    <row r="26" spans="1:18" s="9" customFormat="1" ht="10.5">
      <c r="A26" s="7" t="s">
        <v>102</v>
      </c>
      <c r="B26" s="7"/>
      <c r="C26" s="7" t="s">
        <v>289</v>
      </c>
      <c r="D26" s="8"/>
      <c r="E26" s="9">
        <v>1</v>
      </c>
      <c r="F26" s="26"/>
      <c r="G26" s="26"/>
      <c r="H26" s="26"/>
      <c r="I26" s="143">
        <f t="shared" si="0"/>
        <v>1</v>
      </c>
      <c r="J26" s="10">
        <v>4354.84</v>
      </c>
      <c r="K26" s="127">
        <f t="shared" si="1"/>
        <v>4354.84</v>
      </c>
      <c r="L26" s="10">
        <f t="shared" si="2"/>
        <v>4354.84</v>
      </c>
      <c r="O26" s="46"/>
      <c r="P26" s="46"/>
      <c r="Q26" s="46"/>
      <c r="R26" s="46"/>
    </row>
    <row r="27" spans="1:18" s="9" customFormat="1" ht="10.5">
      <c r="A27" s="7"/>
      <c r="B27" s="7"/>
      <c r="C27" s="7"/>
      <c r="D27" s="8"/>
      <c r="F27" s="26"/>
      <c r="G27" s="26"/>
      <c r="H27" s="26"/>
      <c r="I27" s="143"/>
      <c r="J27" s="10"/>
      <c r="K27" s="127"/>
      <c r="L27" s="10"/>
      <c r="O27" s="46"/>
      <c r="P27" s="46"/>
      <c r="Q27" s="46"/>
      <c r="R27" s="46"/>
    </row>
    <row r="28" spans="1:18" s="9" customFormat="1" ht="10.5">
      <c r="A28" s="6" t="s">
        <v>67</v>
      </c>
      <c r="B28" s="7" t="s">
        <v>67</v>
      </c>
      <c r="C28" s="120" t="s">
        <v>230</v>
      </c>
      <c r="D28" s="8" t="s">
        <v>22</v>
      </c>
      <c r="E28" s="9">
        <v>10</v>
      </c>
      <c r="F28" s="26">
        <v>8</v>
      </c>
      <c r="G28" s="26">
        <v>11</v>
      </c>
      <c r="H28" s="26">
        <v>0</v>
      </c>
      <c r="I28" s="143">
        <f>E28+F28+G28+H28</f>
        <v>29</v>
      </c>
      <c r="J28" s="10">
        <v>2822</v>
      </c>
      <c r="K28" s="127">
        <f t="shared" si="1"/>
        <v>50796</v>
      </c>
      <c r="L28" s="10">
        <f>K28+(G28+H28)*J28</f>
        <v>81838</v>
      </c>
      <c r="O28" s="46"/>
      <c r="P28" s="46"/>
      <c r="Q28" s="46"/>
      <c r="R28" s="46"/>
    </row>
    <row r="29" spans="1:18" s="9" customFormat="1" ht="10.5">
      <c r="A29" s="7"/>
      <c r="B29" s="7"/>
      <c r="C29" s="7"/>
      <c r="D29" s="8"/>
      <c r="F29" s="26"/>
      <c r="G29" s="26"/>
      <c r="H29" s="26"/>
      <c r="I29" s="143"/>
      <c r="J29" s="10"/>
      <c r="K29" s="127"/>
      <c r="L29" s="10"/>
      <c r="O29" s="46"/>
      <c r="P29" s="46"/>
      <c r="Q29" s="46"/>
      <c r="R29" s="46"/>
    </row>
    <row r="30" spans="1:18" s="9" customFormat="1" ht="10.5">
      <c r="A30" s="7" t="s">
        <v>27</v>
      </c>
      <c r="B30" s="7" t="s">
        <v>31</v>
      </c>
      <c r="C30" s="7" t="s">
        <v>134</v>
      </c>
      <c r="D30" s="8"/>
      <c r="E30" s="9">
        <v>18</v>
      </c>
      <c r="F30" s="26">
        <v>18</v>
      </c>
      <c r="G30" s="26">
        <v>9</v>
      </c>
      <c r="H30" s="26">
        <v>8</v>
      </c>
      <c r="I30" s="143">
        <f>E30+F30+G30+H30</f>
        <v>53</v>
      </c>
      <c r="J30" s="10">
        <v>2500</v>
      </c>
      <c r="K30" s="127">
        <f>$J30*($E30+$F30)</f>
        <v>90000</v>
      </c>
      <c r="L30" s="10">
        <f>K30+(G30+H30)*J30</f>
        <v>132500</v>
      </c>
      <c r="O30" s="46"/>
      <c r="P30" s="46"/>
      <c r="Q30" s="46"/>
      <c r="R30" s="46"/>
    </row>
    <row r="31" spans="1:18" s="145" customFormat="1" ht="12.75">
      <c r="A31" s="146"/>
      <c r="B31" s="120"/>
      <c r="C31" s="120"/>
      <c r="D31" s="121"/>
      <c r="E31" s="69"/>
      <c r="F31" s="79"/>
      <c r="G31" s="79"/>
      <c r="H31" s="79"/>
      <c r="I31" s="143"/>
      <c r="J31" s="122"/>
      <c r="K31" s="144"/>
      <c r="L31" s="122"/>
      <c r="M31" s="147"/>
      <c r="N31" s="147"/>
      <c r="O31" s="46"/>
      <c r="P31" s="46"/>
      <c r="Q31" s="46"/>
      <c r="R31" s="46"/>
    </row>
    <row r="32" spans="3:18" s="92" customFormat="1" ht="10.5">
      <c r="C32" s="92" t="s">
        <v>7</v>
      </c>
      <c r="E32" s="94">
        <f>SUM(E3:E31)</f>
        <v>1059</v>
      </c>
      <c r="F32" s="94">
        <f>SUM(F3:F31)</f>
        <v>945</v>
      </c>
      <c r="G32" s="94">
        <f>SUM(G3:G31)</f>
        <v>771</v>
      </c>
      <c r="H32" s="94">
        <f>SUM(H3:H31)</f>
        <v>1285</v>
      </c>
      <c r="I32" s="169">
        <f>SUM(I3:I31)</f>
        <v>3993</v>
      </c>
      <c r="K32" s="94">
        <f>SUM(K3:K31)</f>
        <v>2466077.52</v>
      </c>
      <c r="L32" s="94">
        <f>SUM(L3:L31)</f>
        <v>5002825.52</v>
      </c>
      <c r="O32" s="105"/>
      <c r="P32" s="105"/>
      <c r="Q32" s="105"/>
      <c r="R32" s="105"/>
    </row>
    <row r="33" spans="5:18" s="59" customFormat="1" ht="12.75">
      <c r="E33" s="155"/>
      <c r="F33" s="9"/>
      <c r="G33" s="155"/>
      <c r="H33" s="155"/>
      <c r="I33" s="143"/>
      <c r="K33" s="155"/>
      <c r="L33" s="155"/>
      <c r="O33" s="46"/>
      <c r="P33" s="46"/>
      <c r="Q33" s="46"/>
      <c r="R33" s="46"/>
    </row>
    <row r="34" spans="3:9" ht="12.75">
      <c r="C34" t="s">
        <v>239</v>
      </c>
      <c r="F34" s="9"/>
      <c r="I34" s="143"/>
    </row>
    <row r="35" spans="1:12" ht="12.75">
      <c r="A35" s="6" t="s">
        <v>33</v>
      </c>
      <c r="B35" s="7" t="s">
        <v>34</v>
      </c>
      <c r="C35" s="7" t="s">
        <v>199</v>
      </c>
      <c r="D35" s="8" t="s">
        <v>243</v>
      </c>
      <c r="E35" s="9">
        <v>50</v>
      </c>
      <c r="F35" s="9">
        <v>9</v>
      </c>
      <c r="G35" s="9">
        <v>21</v>
      </c>
      <c r="H35" s="26">
        <v>21</v>
      </c>
      <c r="I35" s="143">
        <f>E35+F35+G35+H35</f>
        <v>101</v>
      </c>
      <c r="J35" s="10">
        <v>4354.84</v>
      </c>
      <c r="K35" s="127">
        <f>$J35*($E35+$F35)</f>
        <v>256935.56</v>
      </c>
      <c r="L35" s="10">
        <f>K35+(G35+H35)*J35</f>
        <v>439838.83999999997</v>
      </c>
    </row>
    <row r="36" spans="1:12" ht="12.75">
      <c r="A36" s="6" t="s">
        <v>33</v>
      </c>
      <c r="B36" s="7" t="s">
        <v>34</v>
      </c>
      <c r="C36" s="7" t="s">
        <v>242</v>
      </c>
      <c r="D36" s="8" t="s">
        <v>21</v>
      </c>
      <c r="E36" s="9">
        <v>20</v>
      </c>
      <c r="F36" s="9">
        <v>5</v>
      </c>
      <c r="G36" s="9">
        <v>11</v>
      </c>
      <c r="H36" s="26">
        <v>17</v>
      </c>
      <c r="I36" s="143">
        <f>E36+F36+G36+H36</f>
        <v>53</v>
      </c>
      <c r="J36" s="10">
        <v>2500</v>
      </c>
      <c r="K36" s="127">
        <f>$J36*($E36+$F36)</f>
        <v>62500</v>
      </c>
      <c r="L36" s="10">
        <f>K36+(G36+H36)*J36</f>
        <v>132500</v>
      </c>
    </row>
  </sheetData>
  <printOptions gridLines="1"/>
  <pageMargins left="0.7874015748031497" right="0.7874015748031497" top="0.984251968503937" bottom="0.984251968503937" header="0.5118110236220472" footer="0.5118110236220472"/>
  <pageSetup blackAndWhite="1" fitToHeight="1" fitToWidth="1" orientation="portrait" paperSize="9" scale="82" r:id="rId1"/>
  <headerFooter alignWithMargins="0">
    <oddHeader>&amp;CMaskere levert  til RTV&amp;R&amp;D OA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25"/>
  <sheetViews>
    <sheetView workbookViewId="0" topLeftCell="A1">
      <selection activeCell="L24" sqref="L24"/>
    </sheetView>
  </sheetViews>
  <sheetFormatPr defaultColWidth="11.421875" defaultRowHeight="12.75"/>
  <cols>
    <col min="1" max="1" width="16.421875" style="0" customWidth="1"/>
    <col min="2" max="3" width="9.140625" style="21" customWidth="1"/>
    <col min="4" max="5" width="9.140625" style="0" customWidth="1"/>
    <col min="6" max="6" width="8.57421875" style="0" customWidth="1"/>
    <col min="7" max="16384" width="9.140625" style="0" customWidth="1"/>
  </cols>
  <sheetData>
    <row r="1" spans="1:12" s="219" customFormat="1" ht="12.75">
      <c r="A1" s="216"/>
      <c r="B1" s="217" t="s">
        <v>424</v>
      </c>
      <c r="C1" s="217" t="s">
        <v>425</v>
      </c>
      <c r="D1" s="217" t="s">
        <v>426</v>
      </c>
      <c r="E1" s="218">
        <v>1998</v>
      </c>
      <c r="F1" s="218">
        <v>1999</v>
      </c>
      <c r="G1" s="216">
        <v>2000</v>
      </c>
      <c r="H1" s="216">
        <v>2001</v>
      </c>
      <c r="I1" s="216">
        <v>2002</v>
      </c>
      <c r="J1" s="219">
        <v>2003</v>
      </c>
      <c r="K1" s="219">
        <v>2004</v>
      </c>
      <c r="L1" s="219">
        <v>2005</v>
      </c>
    </row>
    <row r="2" spans="1:12" ht="12.75">
      <c r="A2" s="220" t="s">
        <v>427</v>
      </c>
      <c r="B2" s="221">
        <v>0</v>
      </c>
      <c r="C2" s="221">
        <v>200</v>
      </c>
      <c r="D2" s="220">
        <v>470</v>
      </c>
      <c r="E2" s="220">
        <v>626</v>
      </c>
      <c r="F2" s="221">
        <v>1529</v>
      </c>
      <c r="G2" s="221">
        <v>2994</v>
      </c>
      <c r="H2" s="221">
        <v>3383</v>
      </c>
      <c r="I2" s="221">
        <v>2143</v>
      </c>
      <c r="J2" s="221">
        <v>386</v>
      </c>
      <c r="K2" s="221">
        <v>0</v>
      </c>
      <c r="L2" s="221">
        <v>0</v>
      </c>
    </row>
    <row r="3" spans="1:12" ht="12.75">
      <c r="A3" s="220" t="s">
        <v>0</v>
      </c>
      <c r="B3" s="221">
        <v>2627</v>
      </c>
      <c r="C3" s="221">
        <v>2648</v>
      </c>
      <c r="D3" s="220">
        <v>2193</v>
      </c>
      <c r="E3" s="220">
        <v>2228</v>
      </c>
      <c r="F3" s="221">
        <v>2158</v>
      </c>
      <c r="G3" s="221">
        <v>2955</v>
      </c>
      <c r="H3" s="221">
        <v>3518</v>
      </c>
      <c r="I3" s="221">
        <v>4110</v>
      </c>
      <c r="J3" s="221">
        <v>4190</v>
      </c>
      <c r="K3" s="221">
        <v>3772</v>
      </c>
      <c r="L3" s="221">
        <v>3823</v>
      </c>
    </row>
    <row r="4" spans="1:12" ht="12.75">
      <c r="A4" s="220" t="s">
        <v>1</v>
      </c>
      <c r="B4" s="221">
        <v>2128</v>
      </c>
      <c r="C4" s="221">
        <v>2234</v>
      </c>
      <c r="D4" s="220">
        <v>1556</v>
      </c>
      <c r="E4" s="220">
        <v>1532</v>
      </c>
      <c r="F4" s="221">
        <v>1470</v>
      </c>
      <c r="G4" s="221">
        <v>1324</v>
      </c>
      <c r="H4" s="221">
        <v>992</v>
      </c>
      <c r="I4" s="221">
        <v>880</v>
      </c>
      <c r="J4" s="221">
        <v>941</v>
      </c>
      <c r="K4" s="221">
        <v>819</v>
      </c>
      <c r="L4" s="221">
        <v>1211</v>
      </c>
    </row>
    <row r="5" spans="1:12" ht="12.75">
      <c r="A5" s="220" t="s">
        <v>2</v>
      </c>
      <c r="B5" s="221">
        <v>794</v>
      </c>
      <c r="C5" s="221">
        <v>395</v>
      </c>
      <c r="D5" s="220">
        <v>353</v>
      </c>
      <c r="E5" s="220">
        <v>1130</v>
      </c>
      <c r="F5" s="221">
        <v>1501</v>
      </c>
      <c r="G5" s="221">
        <v>1672</v>
      </c>
      <c r="H5" s="221">
        <v>2378</v>
      </c>
      <c r="I5" s="221">
        <v>1737</v>
      </c>
      <c r="J5" s="221">
        <v>1755</v>
      </c>
      <c r="K5" s="221">
        <v>2165</v>
      </c>
      <c r="L5" s="221">
        <v>3181</v>
      </c>
    </row>
    <row r="6" spans="1:12" ht="12.75">
      <c r="A6" s="220" t="s">
        <v>3</v>
      </c>
      <c r="B6" s="221">
        <v>5077</v>
      </c>
      <c r="C6" s="221">
        <v>5298</v>
      </c>
      <c r="D6" s="220">
        <v>9329</v>
      </c>
      <c r="E6" s="220">
        <v>11886</v>
      </c>
      <c r="F6" s="221">
        <v>12780</v>
      </c>
      <c r="G6" s="221">
        <v>14000</v>
      </c>
      <c r="H6" s="221">
        <v>9936</v>
      </c>
      <c r="I6" s="221">
        <v>8458</v>
      </c>
      <c r="J6" s="221">
        <v>8659</v>
      </c>
      <c r="K6" s="221">
        <v>11109</v>
      </c>
      <c r="L6" s="221">
        <v>10867</v>
      </c>
    </row>
    <row r="7" spans="1:12" ht="12.75">
      <c r="A7" s="220" t="s">
        <v>111</v>
      </c>
      <c r="B7" s="221"/>
      <c r="C7" s="221"/>
      <c r="D7" s="220"/>
      <c r="E7" s="220"/>
      <c r="F7" s="221"/>
      <c r="G7" s="221"/>
      <c r="H7" s="221">
        <v>232</v>
      </c>
      <c r="I7" s="221">
        <v>293</v>
      </c>
      <c r="J7" s="221">
        <v>457</v>
      </c>
      <c r="K7" s="221">
        <v>1237</v>
      </c>
      <c r="L7" s="221">
        <v>1682</v>
      </c>
    </row>
    <row r="8" spans="1:12" ht="12.75">
      <c r="A8" s="220" t="s">
        <v>4</v>
      </c>
      <c r="B8" s="221">
        <v>5535</v>
      </c>
      <c r="C8" s="221">
        <v>5032</v>
      </c>
      <c r="D8" s="220">
        <v>5359</v>
      </c>
      <c r="E8" s="220">
        <v>9368</v>
      </c>
      <c r="F8" s="222">
        <v>10584</v>
      </c>
      <c r="G8" s="220">
        <v>10346</v>
      </c>
      <c r="H8" s="221">
        <v>9345</v>
      </c>
      <c r="I8" s="221">
        <v>14962</v>
      </c>
      <c r="J8" s="221">
        <v>14643</v>
      </c>
      <c r="K8" s="221">
        <v>14990</v>
      </c>
      <c r="L8" s="221">
        <v>16834</v>
      </c>
    </row>
    <row r="9" spans="1:12" ht="12.75">
      <c r="A9" s="220" t="s">
        <v>428</v>
      </c>
      <c r="B9" s="221">
        <v>3920</v>
      </c>
      <c r="C9" s="221">
        <v>4120</v>
      </c>
      <c r="D9" s="220">
        <v>2912</v>
      </c>
      <c r="E9" s="220">
        <v>2230</v>
      </c>
      <c r="F9" s="221">
        <v>1921</v>
      </c>
      <c r="G9" s="220">
        <v>3955</v>
      </c>
      <c r="H9" s="221">
        <v>2737</v>
      </c>
      <c r="I9" s="221">
        <v>1431</v>
      </c>
      <c r="J9" s="221">
        <v>1631</v>
      </c>
      <c r="K9" s="221">
        <v>1847</v>
      </c>
      <c r="L9" s="221">
        <v>2608</v>
      </c>
    </row>
    <row r="10" spans="1:12" ht="12.75">
      <c r="A10" s="220" t="s">
        <v>5</v>
      </c>
      <c r="B10" s="221">
        <v>2550</v>
      </c>
      <c r="C10" s="221">
        <v>2213</v>
      </c>
      <c r="D10" s="220">
        <v>1731</v>
      </c>
      <c r="E10" s="220">
        <v>2179</v>
      </c>
      <c r="F10" s="221">
        <v>2655</v>
      </c>
      <c r="G10" s="221">
        <v>3630</v>
      </c>
      <c r="H10" s="221">
        <v>4668</v>
      </c>
      <c r="I10" s="221">
        <v>4981</v>
      </c>
      <c r="J10" s="221">
        <v>5846</v>
      </c>
      <c r="K10" s="221">
        <v>4638</v>
      </c>
      <c r="L10" s="221">
        <v>4960</v>
      </c>
    </row>
    <row r="11" spans="1:12" ht="12.75">
      <c r="A11" s="220" t="s">
        <v>429</v>
      </c>
      <c r="B11" s="221">
        <v>10313</v>
      </c>
      <c r="C11" s="221">
        <v>7526</v>
      </c>
      <c r="D11" s="220">
        <v>5870</v>
      </c>
      <c r="E11" s="220">
        <v>3831</v>
      </c>
      <c r="F11" s="221">
        <v>4879</v>
      </c>
      <c r="G11" s="221">
        <v>5252</v>
      </c>
      <c r="H11" s="221">
        <v>5966</v>
      </c>
      <c r="I11" s="221">
        <v>5911</v>
      </c>
      <c r="J11" s="221">
        <v>7518</v>
      </c>
      <c r="K11" s="221">
        <v>11581</v>
      </c>
      <c r="L11" s="221">
        <v>12076</v>
      </c>
    </row>
    <row r="12" spans="1:12" ht="12.75">
      <c r="A12" s="220" t="s">
        <v>6</v>
      </c>
      <c r="B12" s="221">
        <v>361</v>
      </c>
      <c r="C12" s="221">
        <v>3030</v>
      </c>
      <c r="D12" s="220">
        <v>4962</v>
      </c>
      <c r="E12" s="220">
        <v>4768</v>
      </c>
      <c r="F12" s="220">
        <v>4191</v>
      </c>
      <c r="G12" s="220">
        <v>3955</v>
      </c>
      <c r="H12" s="221">
        <v>6137</v>
      </c>
      <c r="I12" s="221">
        <v>4991</v>
      </c>
      <c r="J12" s="221">
        <v>4200</v>
      </c>
      <c r="K12" s="221">
        <v>3024</v>
      </c>
      <c r="L12" s="221">
        <v>2606</v>
      </c>
    </row>
    <row r="13" spans="1:12" ht="13.5" thickBot="1">
      <c r="A13" s="220" t="s">
        <v>430</v>
      </c>
      <c r="B13" s="221">
        <f>B17+B18</f>
        <v>608</v>
      </c>
      <c r="C13" s="221">
        <f>C17+C18</f>
        <v>256</v>
      </c>
      <c r="D13" s="220">
        <v>0</v>
      </c>
      <c r="E13" s="222">
        <v>0</v>
      </c>
      <c r="F13" s="221">
        <v>0</v>
      </c>
      <c r="G13" s="223">
        <v>0</v>
      </c>
      <c r="H13" s="221">
        <v>0</v>
      </c>
      <c r="I13" s="221">
        <v>0</v>
      </c>
      <c r="J13" s="221">
        <f>124+99</f>
        <v>223</v>
      </c>
      <c r="K13" s="221">
        <f>581+287+66</f>
        <v>934</v>
      </c>
      <c r="L13" s="221">
        <v>730</v>
      </c>
    </row>
    <row r="14" spans="1:12" ht="12.75">
      <c r="A14" s="224" t="s">
        <v>435</v>
      </c>
      <c r="B14" s="224">
        <v>33913</v>
      </c>
      <c r="C14" s="224">
        <v>32952</v>
      </c>
      <c r="D14" s="224">
        <v>34735</v>
      </c>
      <c r="E14" s="224">
        <f aca="true" t="shared" si="0" ref="E14:K14">SUM(E2:E13)</f>
        <v>39778</v>
      </c>
      <c r="F14" s="224">
        <f t="shared" si="0"/>
        <v>43668</v>
      </c>
      <c r="G14" s="224">
        <f t="shared" si="0"/>
        <v>50083</v>
      </c>
      <c r="H14" s="224">
        <f>SUM(H2:H12)</f>
        <v>49292</v>
      </c>
      <c r="I14" s="224">
        <f>SUM(I2:I12)</f>
        <v>49897</v>
      </c>
      <c r="J14" s="224">
        <f t="shared" si="0"/>
        <v>50449</v>
      </c>
      <c r="K14" s="224">
        <f t="shared" si="0"/>
        <v>56116</v>
      </c>
      <c r="L14" s="224">
        <f>SUM(L2:L13)</f>
        <v>60578</v>
      </c>
    </row>
    <row r="15" spans="1:9" s="21" customFormat="1" ht="13.5" thickBot="1">
      <c r="A15" s="221"/>
      <c r="B15" s="222"/>
      <c r="C15" s="221"/>
      <c r="D15" s="221"/>
      <c r="E15" s="221"/>
      <c r="F15" s="221"/>
      <c r="G15" s="221"/>
      <c r="H15" s="221"/>
      <c r="I15" s="221"/>
    </row>
    <row r="16" spans="1:12" s="21" customFormat="1" ht="12.75">
      <c r="A16" s="233" t="s">
        <v>431</v>
      </c>
      <c r="B16" s="225"/>
      <c r="C16" s="225"/>
      <c r="D16" s="225"/>
      <c r="E16" s="225"/>
      <c r="F16" s="225"/>
      <c r="G16" s="225"/>
      <c r="H16" s="225"/>
      <c r="I16" s="225"/>
      <c r="J16" s="15"/>
      <c r="K16" s="15"/>
      <c r="L16" s="226"/>
    </row>
    <row r="17" spans="1:12" s="21" customFormat="1" ht="12.75">
      <c r="A17" s="234" t="s">
        <v>432</v>
      </c>
      <c r="B17" s="222">
        <v>232</v>
      </c>
      <c r="C17" s="222">
        <v>208</v>
      </c>
      <c r="D17" s="222"/>
      <c r="E17" s="222"/>
      <c r="F17" s="222"/>
      <c r="G17" s="222"/>
      <c r="H17" s="222"/>
      <c r="I17" s="222"/>
      <c r="J17" s="9"/>
      <c r="K17" s="9"/>
      <c r="L17" s="227"/>
    </row>
    <row r="18" spans="1:12" s="21" customFormat="1" ht="12.75">
      <c r="A18" s="235" t="s">
        <v>433</v>
      </c>
      <c r="B18" s="222">
        <v>376</v>
      </c>
      <c r="C18" s="222">
        <v>48</v>
      </c>
      <c r="D18" s="222"/>
      <c r="E18" s="222"/>
      <c r="F18" s="222"/>
      <c r="G18" s="222"/>
      <c r="H18" s="222"/>
      <c r="I18" s="222"/>
      <c r="J18" s="9"/>
      <c r="K18" s="9"/>
      <c r="L18" s="227"/>
    </row>
    <row r="19" spans="1:12" s="221" customFormat="1" ht="12.75">
      <c r="A19" s="234" t="s">
        <v>186</v>
      </c>
      <c r="B19" s="222"/>
      <c r="C19" s="222"/>
      <c r="D19" s="222"/>
      <c r="E19" s="222"/>
      <c r="F19" s="222"/>
      <c r="G19" s="222"/>
      <c r="H19" s="222"/>
      <c r="I19" s="222"/>
      <c r="J19" s="222">
        <v>124</v>
      </c>
      <c r="K19" s="222">
        <v>581</v>
      </c>
      <c r="L19" s="228">
        <v>415</v>
      </c>
    </row>
    <row r="20" spans="1:12" s="221" customFormat="1" ht="12.75">
      <c r="A20" s="234" t="s">
        <v>189</v>
      </c>
      <c r="B20" s="222"/>
      <c r="C20" s="222"/>
      <c r="D20" s="222"/>
      <c r="E20" s="222"/>
      <c r="F20" s="222"/>
      <c r="G20" s="222"/>
      <c r="H20" s="222"/>
      <c r="I20" s="222"/>
      <c r="J20" s="222">
        <v>99</v>
      </c>
      <c r="K20" s="222">
        <v>287</v>
      </c>
      <c r="L20" s="228">
        <v>262</v>
      </c>
    </row>
    <row r="21" spans="1:12" s="221" customFormat="1" ht="13.5" thickBot="1">
      <c r="A21" s="236" t="s">
        <v>220</v>
      </c>
      <c r="B21" s="229"/>
      <c r="C21" s="229"/>
      <c r="D21" s="229"/>
      <c r="E21" s="229"/>
      <c r="F21" s="229"/>
      <c r="G21" s="229"/>
      <c r="H21" s="229"/>
      <c r="I21" s="229"/>
      <c r="J21" s="229"/>
      <c r="K21" s="229">
        <v>66</v>
      </c>
      <c r="L21" s="230">
        <v>53</v>
      </c>
    </row>
    <row r="22" s="221" customFormat="1" ht="12.75"/>
    <row r="23" spans="1:12" s="221" customFormat="1" ht="12.75">
      <c r="A23" s="221" t="s">
        <v>436</v>
      </c>
      <c r="F23" s="221">
        <v>190.5</v>
      </c>
      <c r="G23" s="221">
        <v>225</v>
      </c>
      <c r="H23" s="221">
        <v>213.9</v>
      </c>
      <c r="I23" s="221">
        <v>230.4</v>
      </c>
      <c r="J23" s="221">
        <v>232.9</v>
      </c>
      <c r="K23" s="221">
        <v>259.6</v>
      </c>
      <c r="L23" s="221">
        <v>284</v>
      </c>
    </row>
    <row r="24" spans="1:12" s="221" customFormat="1" ht="12.75">
      <c r="A24" s="221" t="s">
        <v>438</v>
      </c>
      <c r="C24" s="221" t="s">
        <v>437</v>
      </c>
      <c r="F24" s="221">
        <f aca="true" t="shared" si="1" ref="F24:L24">F23/F14*1000000</f>
        <v>4362.462214894202</v>
      </c>
      <c r="G24" s="221">
        <f t="shared" si="1"/>
        <v>4492.542379649782</v>
      </c>
      <c r="H24" s="221">
        <f t="shared" si="1"/>
        <v>4339.44656333685</v>
      </c>
      <c r="I24" s="221">
        <f t="shared" si="1"/>
        <v>4617.512074874241</v>
      </c>
      <c r="J24" s="221">
        <f t="shared" si="1"/>
        <v>4616.543439909612</v>
      </c>
      <c r="K24" s="221">
        <f t="shared" si="1"/>
        <v>4626.1315845748095</v>
      </c>
      <c r="L24" s="221">
        <f t="shared" si="1"/>
        <v>4688.170622998448</v>
      </c>
    </row>
    <row r="25" s="221" customFormat="1" ht="12.75"/>
    <row r="26" spans="2:3" s="231" customFormat="1" ht="12.75">
      <c r="B26" s="232"/>
      <c r="C26" s="232"/>
    </row>
    <row r="27" spans="2:3" s="231" customFormat="1" ht="12.75">
      <c r="B27" s="232"/>
      <c r="C27" s="232"/>
    </row>
    <row r="28" spans="2:3" s="231" customFormat="1" ht="12.75">
      <c r="B28" s="232"/>
      <c r="C28" s="232"/>
    </row>
    <row r="29" spans="2:3" s="231" customFormat="1" ht="12.75">
      <c r="B29" s="232"/>
      <c r="C29" s="232"/>
    </row>
    <row r="30" spans="2:3" s="231" customFormat="1" ht="12.75">
      <c r="B30" s="232"/>
      <c r="C30" s="232"/>
    </row>
    <row r="31" spans="2:3" s="231" customFormat="1" ht="12.75">
      <c r="B31" s="232"/>
      <c r="C31" s="232"/>
    </row>
    <row r="32" spans="2:3" s="231" customFormat="1" ht="12.75">
      <c r="B32" s="232"/>
      <c r="C32" s="232"/>
    </row>
    <row r="33" spans="2:3" s="231" customFormat="1" ht="12.75">
      <c r="B33" s="232"/>
      <c r="C33" s="232"/>
    </row>
    <row r="34" spans="2:3" s="231" customFormat="1" ht="12.75">
      <c r="B34" s="232"/>
      <c r="C34" s="232"/>
    </row>
    <row r="35" spans="2:3" s="231" customFormat="1" ht="12.75">
      <c r="B35" s="232"/>
      <c r="C35" s="232"/>
    </row>
    <row r="36" spans="2:3" s="231" customFormat="1" ht="12.75">
      <c r="B36" s="232"/>
      <c r="C36" s="232"/>
    </row>
    <row r="37" spans="2:3" s="231" customFormat="1" ht="12.75">
      <c r="B37" s="232"/>
      <c r="C37" s="232"/>
    </row>
    <row r="38" spans="2:3" s="231" customFormat="1" ht="12.75">
      <c r="B38" s="232"/>
      <c r="C38" s="232"/>
    </row>
    <row r="39" spans="2:3" s="231" customFormat="1" ht="12.75">
      <c r="B39" s="232"/>
      <c r="C39" s="232"/>
    </row>
    <row r="40" spans="2:3" s="231" customFormat="1" ht="12.75">
      <c r="B40" s="232"/>
      <c r="C40" s="232"/>
    </row>
    <row r="41" spans="2:3" s="231" customFormat="1" ht="12.75">
      <c r="B41" s="232"/>
      <c r="C41" s="232"/>
    </row>
    <row r="42" spans="2:3" s="231" customFormat="1" ht="12.75">
      <c r="B42" s="232"/>
      <c r="C42" s="232"/>
    </row>
    <row r="43" spans="2:3" s="231" customFormat="1" ht="12.75">
      <c r="B43" s="232"/>
      <c r="C43" s="232"/>
    </row>
    <row r="44" spans="2:3" s="231" customFormat="1" ht="12.75">
      <c r="B44" s="232"/>
      <c r="C44" s="232"/>
    </row>
    <row r="45" spans="2:3" s="231" customFormat="1" ht="12.75">
      <c r="B45" s="232"/>
      <c r="C45" s="232"/>
    </row>
    <row r="46" spans="2:3" s="231" customFormat="1" ht="12.75">
      <c r="B46" s="232"/>
      <c r="C46" s="232"/>
    </row>
    <row r="47" spans="2:3" s="231" customFormat="1" ht="12.75">
      <c r="B47" s="232"/>
      <c r="C47" s="232"/>
    </row>
    <row r="48" spans="2:3" s="231" customFormat="1" ht="12.75">
      <c r="B48" s="232"/>
      <c r="C48" s="232"/>
    </row>
    <row r="49" spans="2:3" s="231" customFormat="1" ht="12.75">
      <c r="B49" s="232"/>
      <c r="C49" s="232"/>
    </row>
    <row r="50" spans="2:3" s="231" customFormat="1" ht="12.75">
      <c r="B50" s="232"/>
      <c r="C50" s="232"/>
    </row>
    <row r="51" spans="2:3" s="231" customFormat="1" ht="12.75">
      <c r="B51" s="232"/>
      <c r="C51" s="232"/>
    </row>
    <row r="52" spans="2:3" s="231" customFormat="1" ht="12.75">
      <c r="B52" s="232"/>
      <c r="C52" s="232"/>
    </row>
    <row r="53" spans="2:3" s="231" customFormat="1" ht="12.75">
      <c r="B53" s="232"/>
      <c r="C53" s="232"/>
    </row>
    <row r="54" spans="2:3" s="231" customFormat="1" ht="12.75">
      <c r="B54" s="232"/>
      <c r="C54" s="232"/>
    </row>
    <row r="55" spans="2:3" s="231" customFormat="1" ht="12.75">
      <c r="B55" s="232"/>
      <c r="C55" s="232"/>
    </row>
    <row r="56" spans="2:3" s="231" customFormat="1" ht="12.75">
      <c r="B56" s="232"/>
      <c r="C56" s="232"/>
    </row>
    <row r="57" spans="2:3" s="231" customFormat="1" ht="12.75">
      <c r="B57" s="232"/>
      <c r="C57" s="232"/>
    </row>
    <row r="58" spans="2:3" s="231" customFormat="1" ht="12.75">
      <c r="B58" s="232"/>
      <c r="C58" s="232"/>
    </row>
    <row r="59" spans="2:3" s="231" customFormat="1" ht="12.75">
      <c r="B59" s="232"/>
      <c r="C59" s="232"/>
    </row>
    <row r="60" spans="2:3" s="231" customFormat="1" ht="12.75">
      <c r="B60" s="232"/>
      <c r="C60" s="232"/>
    </row>
    <row r="61" spans="2:3" s="231" customFormat="1" ht="12.75">
      <c r="B61" s="232"/>
      <c r="C61" s="232"/>
    </row>
    <row r="62" spans="2:3" s="231" customFormat="1" ht="12.75">
      <c r="B62" s="232"/>
      <c r="C62" s="232"/>
    </row>
    <row r="63" spans="2:3" s="231" customFormat="1" ht="12.75">
      <c r="B63" s="232"/>
      <c r="C63" s="232"/>
    </row>
    <row r="64" spans="2:3" s="231" customFormat="1" ht="12.75">
      <c r="B64" s="232"/>
      <c r="C64" s="232"/>
    </row>
    <row r="65" spans="2:3" s="231" customFormat="1" ht="12.75">
      <c r="B65" s="232"/>
      <c r="C65" s="232"/>
    </row>
    <row r="66" spans="2:3" s="231" customFormat="1" ht="12.75">
      <c r="B66" s="232"/>
      <c r="C66" s="232"/>
    </row>
    <row r="67" spans="2:3" s="231" customFormat="1" ht="12.75">
      <c r="B67" s="232"/>
      <c r="C67" s="232"/>
    </row>
    <row r="68" spans="2:3" s="231" customFormat="1" ht="12.75">
      <c r="B68" s="232"/>
      <c r="C68" s="232"/>
    </row>
    <row r="69" spans="2:3" s="231" customFormat="1" ht="12.75">
      <c r="B69" s="232"/>
      <c r="C69" s="232"/>
    </row>
    <row r="70" spans="2:3" s="231" customFormat="1" ht="12.75">
      <c r="B70" s="232"/>
      <c r="C70" s="232"/>
    </row>
    <row r="71" spans="2:3" s="231" customFormat="1" ht="12.75">
      <c r="B71" s="232"/>
      <c r="C71" s="232"/>
    </row>
    <row r="72" spans="1:3" s="231" customFormat="1" ht="12.75">
      <c r="A72" s="232"/>
      <c r="B72" s="232"/>
      <c r="C72" s="232"/>
    </row>
    <row r="73" spans="2:3" s="231" customFormat="1" ht="12.75">
      <c r="B73" s="232"/>
      <c r="C73" s="232"/>
    </row>
    <row r="74" spans="2:3" s="231" customFormat="1" ht="12.75">
      <c r="B74" s="232"/>
      <c r="C74" s="232"/>
    </row>
    <row r="75" spans="2:3" s="231" customFormat="1" ht="12.75">
      <c r="B75" s="232"/>
      <c r="C75" s="232"/>
    </row>
    <row r="76" spans="2:3" s="231" customFormat="1" ht="12.75">
      <c r="B76" s="232"/>
      <c r="C76" s="232"/>
    </row>
    <row r="77" spans="2:3" s="231" customFormat="1" ht="12.75">
      <c r="B77" s="232"/>
      <c r="C77" s="232"/>
    </row>
    <row r="78" spans="2:3" s="231" customFormat="1" ht="12.75">
      <c r="B78" s="232"/>
      <c r="C78" s="232"/>
    </row>
    <row r="79" spans="2:3" s="231" customFormat="1" ht="12.75">
      <c r="B79" s="232"/>
      <c r="C79" s="232"/>
    </row>
    <row r="80" spans="2:3" s="231" customFormat="1" ht="12.75">
      <c r="B80" s="232"/>
      <c r="C80" s="232"/>
    </row>
    <row r="81" spans="2:3" s="231" customFormat="1" ht="12.75">
      <c r="B81" s="232"/>
      <c r="C81" s="232"/>
    </row>
    <row r="82" spans="2:3" s="231" customFormat="1" ht="12.75">
      <c r="B82" s="232"/>
      <c r="C82" s="232"/>
    </row>
    <row r="83" spans="2:3" s="231" customFormat="1" ht="12.75">
      <c r="B83" s="232"/>
      <c r="C83" s="232"/>
    </row>
    <row r="84" spans="2:3" s="231" customFormat="1" ht="12.75">
      <c r="B84" s="232"/>
      <c r="C84" s="232"/>
    </row>
    <row r="85" spans="2:3" s="231" customFormat="1" ht="12.75">
      <c r="B85" s="232"/>
      <c r="C85" s="232"/>
    </row>
    <row r="86" spans="2:3" s="231" customFormat="1" ht="12.75">
      <c r="B86" s="232"/>
      <c r="C86" s="232"/>
    </row>
    <row r="87" spans="2:3" s="231" customFormat="1" ht="12.75">
      <c r="B87" s="232"/>
      <c r="C87" s="232"/>
    </row>
    <row r="88" spans="2:3" s="231" customFormat="1" ht="12.75">
      <c r="B88" s="232"/>
      <c r="C88" s="232"/>
    </row>
    <row r="89" spans="2:3" s="231" customFormat="1" ht="12.75">
      <c r="B89" s="232"/>
      <c r="C89" s="232"/>
    </row>
    <row r="90" spans="2:3" s="231" customFormat="1" ht="12.75">
      <c r="B90" s="232"/>
      <c r="C90" s="232"/>
    </row>
    <row r="91" spans="2:3" s="231" customFormat="1" ht="12.75">
      <c r="B91" s="232"/>
      <c r="C91" s="232"/>
    </row>
    <row r="92" spans="2:3" s="231" customFormat="1" ht="12.75">
      <c r="B92" s="232"/>
      <c r="C92" s="232"/>
    </row>
    <row r="93" spans="2:3" s="231" customFormat="1" ht="12.75">
      <c r="B93" s="232"/>
      <c r="C93" s="232"/>
    </row>
    <row r="94" spans="2:3" s="231" customFormat="1" ht="12.75">
      <c r="B94" s="232"/>
      <c r="C94" s="232"/>
    </row>
    <row r="95" spans="2:3" s="231" customFormat="1" ht="12.75">
      <c r="B95" s="232"/>
      <c r="C95" s="232"/>
    </row>
    <row r="96" spans="2:3" s="231" customFormat="1" ht="12.75">
      <c r="B96" s="232"/>
      <c r="C96" s="232"/>
    </row>
    <row r="97" spans="2:3" s="231" customFormat="1" ht="12.75">
      <c r="B97" s="232"/>
      <c r="C97" s="232"/>
    </row>
    <row r="98" spans="1:12" ht="12.75">
      <c r="A98" s="231"/>
      <c r="B98" s="231"/>
      <c r="C98" s="231"/>
      <c r="D98" s="231"/>
      <c r="E98" s="231"/>
      <c r="F98" s="231"/>
      <c r="G98" s="231"/>
      <c r="H98" s="231"/>
      <c r="I98" s="231"/>
      <c r="J98" s="231"/>
      <c r="K98" s="231"/>
      <c r="L98" s="231"/>
    </row>
    <row r="99" spans="1:12" ht="12.75">
      <c r="A99" s="231"/>
      <c r="B99" s="231"/>
      <c r="C99" s="231"/>
      <c r="D99" s="231"/>
      <c r="E99" s="231"/>
      <c r="F99" s="231"/>
      <c r="G99" s="231"/>
      <c r="H99" s="231"/>
      <c r="I99" s="231"/>
      <c r="J99" s="231"/>
      <c r="K99" s="231"/>
      <c r="L99" s="231"/>
    </row>
    <row r="100" spans="1:12" ht="12.75">
      <c r="A100" s="231"/>
      <c r="B100" s="231"/>
      <c r="C100" s="231"/>
      <c r="D100" s="231"/>
      <c r="E100" s="231"/>
      <c r="F100" s="231"/>
      <c r="G100" s="231"/>
      <c r="H100" s="231"/>
      <c r="I100" s="231"/>
      <c r="J100" s="231"/>
      <c r="K100" s="231"/>
      <c r="L100" s="231"/>
    </row>
    <row r="101" spans="1:12" ht="12.75">
      <c r="A101" s="231"/>
      <c r="B101" s="231"/>
      <c r="C101" s="231"/>
      <c r="D101" s="231"/>
      <c r="E101" s="231"/>
      <c r="F101" s="231"/>
      <c r="G101" s="231"/>
      <c r="H101" s="231"/>
      <c r="I101" s="231"/>
      <c r="J101" s="231"/>
      <c r="K101" s="231"/>
      <c r="L101" s="231"/>
    </row>
    <row r="102" spans="1:12" ht="12.75">
      <c r="A102" s="231"/>
      <c r="B102" s="231"/>
      <c r="C102" s="231"/>
      <c r="D102" s="231"/>
      <c r="E102" s="231"/>
      <c r="F102" s="231"/>
      <c r="G102" s="231"/>
      <c r="H102" s="231"/>
      <c r="I102" s="231"/>
      <c r="J102" s="231"/>
      <c r="K102" s="231"/>
      <c r="L102" s="231"/>
    </row>
    <row r="103" spans="1:12" ht="12.75">
      <c r="A103" s="231"/>
      <c r="B103" s="231"/>
      <c r="C103" s="231"/>
      <c r="D103" s="231"/>
      <c r="E103" s="231"/>
      <c r="F103" s="231"/>
      <c r="G103" s="231"/>
      <c r="H103" s="231"/>
      <c r="I103" s="231"/>
      <c r="J103" s="231"/>
      <c r="K103" s="231"/>
      <c r="L103" s="231"/>
    </row>
    <row r="104" spans="1:12" ht="12.75">
      <c r="A104" s="231"/>
      <c r="B104" s="231"/>
      <c r="C104" s="231"/>
      <c r="D104" s="231"/>
      <c r="E104" s="231"/>
      <c r="F104" s="231"/>
      <c r="G104" s="231"/>
      <c r="H104" s="231"/>
      <c r="I104" s="231"/>
      <c r="J104" s="231"/>
      <c r="K104" s="231"/>
      <c r="L104" s="231"/>
    </row>
    <row r="105" spans="1:12" ht="12.75">
      <c r="A105" s="231"/>
      <c r="B105" s="231"/>
      <c r="C105" s="231"/>
      <c r="D105" s="231"/>
      <c r="E105" s="231"/>
      <c r="F105" s="231"/>
      <c r="G105" s="231"/>
      <c r="H105" s="231"/>
      <c r="I105" s="231"/>
      <c r="J105" s="231"/>
      <c r="K105" s="231"/>
      <c r="L105" s="231"/>
    </row>
    <row r="106" spans="1:12" ht="12.75">
      <c r="A106" s="231"/>
      <c r="B106" s="231"/>
      <c r="C106" s="231"/>
      <c r="D106" s="231"/>
      <c r="E106" s="231"/>
      <c r="F106" s="231"/>
      <c r="G106" s="231"/>
      <c r="H106" s="231"/>
      <c r="I106" s="231"/>
      <c r="J106" s="231"/>
      <c r="K106" s="231"/>
      <c r="L106" s="231"/>
    </row>
    <row r="107" spans="1:12" ht="12.75">
      <c r="A107" s="231"/>
      <c r="B107" s="231"/>
      <c r="C107" s="231"/>
      <c r="D107" s="231"/>
      <c r="E107" s="231"/>
      <c r="F107" s="231"/>
      <c r="G107" s="231"/>
      <c r="H107" s="231"/>
      <c r="I107" s="231"/>
      <c r="J107" s="231"/>
      <c r="K107" s="231"/>
      <c r="L107" s="231"/>
    </row>
    <row r="108" spans="1:12" ht="12.75">
      <c r="A108" s="231"/>
      <c r="B108" s="231"/>
      <c r="C108" s="231"/>
      <c r="D108" s="231"/>
      <c r="E108" s="231"/>
      <c r="F108" s="231"/>
      <c r="G108" s="231"/>
      <c r="H108" s="231"/>
      <c r="I108" s="231"/>
      <c r="J108" s="231"/>
      <c r="K108" s="231"/>
      <c r="L108" s="231"/>
    </row>
    <row r="109" spans="1:12" ht="12.75">
      <c r="A109" s="231"/>
      <c r="B109" s="231"/>
      <c r="C109" s="231"/>
      <c r="D109" s="231"/>
      <c r="E109" s="231"/>
      <c r="F109" s="231"/>
      <c r="G109" s="231"/>
      <c r="H109" s="231"/>
      <c r="I109" s="231"/>
      <c r="J109" s="231"/>
      <c r="K109" s="231"/>
      <c r="L109" s="231"/>
    </row>
    <row r="110" spans="1:12" ht="12.75">
      <c r="A110" s="231"/>
      <c r="B110" s="231"/>
      <c r="C110" s="231"/>
      <c r="D110" s="231"/>
      <c r="E110" s="231"/>
      <c r="F110" s="231"/>
      <c r="G110" s="231"/>
      <c r="H110" s="231"/>
      <c r="I110" s="231"/>
      <c r="J110" s="231"/>
      <c r="K110" s="231"/>
      <c r="L110" s="231"/>
    </row>
    <row r="111" spans="1:12" ht="12.75">
      <c r="A111" s="231"/>
      <c r="B111" s="231"/>
      <c r="C111" s="231"/>
      <c r="D111" s="231"/>
      <c r="E111" s="231"/>
      <c r="F111" s="231"/>
      <c r="G111" s="231"/>
      <c r="H111" s="231"/>
      <c r="I111" s="231"/>
      <c r="J111" s="231"/>
      <c r="K111" s="231"/>
      <c r="L111" s="231"/>
    </row>
    <row r="112" spans="1:12" ht="12.75">
      <c r="A112" s="231"/>
      <c r="B112" s="231"/>
      <c r="C112" s="231"/>
      <c r="D112" s="231"/>
      <c r="E112" s="231"/>
      <c r="F112" s="231"/>
      <c r="G112" s="231"/>
      <c r="H112" s="231"/>
      <c r="I112" s="231"/>
      <c r="J112" s="231"/>
      <c r="K112" s="231"/>
      <c r="L112" s="231"/>
    </row>
    <row r="113" spans="1:12" ht="12.75">
      <c r="A113" s="231"/>
      <c r="B113" s="231"/>
      <c r="C113" s="231"/>
      <c r="D113" s="231"/>
      <c r="E113" s="231"/>
      <c r="F113" s="231"/>
      <c r="G113" s="231"/>
      <c r="H113" s="231"/>
      <c r="I113" s="231"/>
      <c r="J113" s="231"/>
      <c r="K113" s="231"/>
      <c r="L113" s="231"/>
    </row>
    <row r="114" spans="1:12" ht="12.75">
      <c r="A114" s="231"/>
      <c r="B114" s="231"/>
      <c r="C114" s="231"/>
      <c r="D114" s="231"/>
      <c r="E114" s="231"/>
      <c r="F114" s="231"/>
      <c r="G114" s="231"/>
      <c r="H114" s="231"/>
      <c r="I114" s="231"/>
      <c r="J114" s="231"/>
      <c r="K114" s="231"/>
      <c r="L114" s="231"/>
    </row>
    <row r="115" spans="1:12" ht="12.75">
      <c r="A115" s="231"/>
      <c r="B115" s="231"/>
      <c r="C115" s="231"/>
      <c r="D115" s="231"/>
      <c r="E115" s="231"/>
      <c r="F115" s="231"/>
      <c r="G115" s="231"/>
      <c r="H115" s="231"/>
      <c r="I115" s="231"/>
      <c r="J115" s="231"/>
      <c r="K115" s="231"/>
      <c r="L115" s="231"/>
    </row>
    <row r="116" spans="1:12" ht="12.75">
      <c r="A116" s="231"/>
      <c r="B116" s="231"/>
      <c r="C116" s="231"/>
      <c r="D116" s="231"/>
      <c r="E116" s="231"/>
      <c r="F116" s="231"/>
      <c r="G116" s="231"/>
      <c r="H116" s="231"/>
      <c r="I116" s="231"/>
      <c r="J116" s="231"/>
      <c r="K116" s="231"/>
      <c r="L116" s="231"/>
    </row>
    <row r="117" spans="1:12" ht="12.75">
      <c r="A117" s="231"/>
      <c r="B117" s="231"/>
      <c r="C117" s="231"/>
      <c r="D117" s="231"/>
      <c r="E117" s="231"/>
      <c r="F117" s="231"/>
      <c r="G117" s="231"/>
      <c r="H117" s="231"/>
      <c r="I117" s="231"/>
      <c r="J117" s="231"/>
      <c r="K117" s="231"/>
      <c r="L117" s="231"/>
    </row>
    <row r="118" spans="1:12" ht="12.75">
      <c r="A118" s="231"/>
      <c r="B118" s="231"/>
      <c r="C118" s="231"/>
      <c r="D118" s="231"/>
      <c r="E118" s="231"/>
      <c r="F118" s="231"/>
      <c r="G118" s="231"/>
      <c r="H118" s="231"/>
      <c r="I118" s="231"/>
      <c r="J118" s="231"/>
      <c r="K118" s="231"/>
      <c r="L118" s="231"/>
    </row>
    <row r="119" spans="1:12" ht="12.75">
      <c r="A119" s="231"/>
      <c r="B119" s="231"/>
      <c r="C119" s="231"/>
      <c r="D119" s="231"/>
      <c r="E119" s="231"/>
      <c r="F119" s="231"/>
      <c r="G119" s="231"/>
      <c r="H119" s="231"/>
      <c r="I119" s="231"/>
      <c r="J119" s="231"/>
      <c r="K119" s="231"/>
      <c r="L119" s="231"/>
    </row>
    <row r="120" spans="1:12" ht="12.75">
      <c r="A120" s="231"/>
      <c r="B120" s="231"/>
      <c r="C120" s="231"/>
      <c r="D120" s="231"/>
      <c r="E120" s="231"/>
      <c r="F120" s="231"/>
      <c r="G120" s="231"/>
      <c r="H120" s="231"/>
      <c r="I120" s="231"/>
      <c r="J120" s="231"/>
      <c r="K120" s="231"/>
      <c r="L120" s="231"/>
    </row>
    <row r="121" spans="1:12" ht="12.75">
      <c r="A121" s="231"/>
      <c r="B121" s="231"/>
      <c r="C121" s="231"/>
      <c r="D121" s="231"/>
      <c r="E121" s="231"/>
      <c r="F121" s="231"/>
      <c r="G121" s="231"/>
      <c r="H121" s="231"/>
      <c r="I121" s="231"/>
      <c r="J121" s="231"/>
      <c r="K121" s="231"/>
      <c r="L121" s="231"/>
    </row>
    <row r="122" spans="1:12" ht="12.75">
      <c r="A122" s="231"/>
      <c r="B122" s="231"/>
      <c r="C122" s="231"/>
      <c r="D122" s="231"/>
      <c r="E122" s="231"/>
      <c r="F122" s="231"/>
      <c r="G122" s="231"/>
      <c r="H122" s="231"/>
      <c r="I122" s="231"/>
      <c r="J122" s="231"/>
      <c r="K122" s="231"/>
      <c r="L122" s="231"/>
    </row>
    <row r="123" spans="1:12" ht="12.75">
      <c r="A123" s="231"/>
      <c r="B123" s="231"/>
      <c r="C123" s="231"/>
      <c r="D123" s="231"/>
      <c r="E123" s="231"/>
      <c r="F123" s="231"/>
      <c r="G123" s="231"/>
      <c r="H123" s="231"/>
      <c r="I123" s="231"/>
      <c r="J123" s="231"/>
      <c r="K123" s="231"/>
      <c r="L123" s="231"/>
    </row>
    <row r="124" spans="1:12" ht="12.75">
      <c r="A124" s="231"/>
      <c r="B124" s="231"/>
      <c r="C124" s="231"/>
      <c r="D124" s="231"/>
      <c r="E124" s="231"/>
      <c r="F124" s="231"/>
      <c r="G124" s="231"/>
      <c r="H124" s="231"/>
      <c r="I124" s="231"/>
      <c r="J124" s="231"/>
      <c r="K124" s="231"/>
      <c r="L124" s="231"/>
    </row>
    <row r="125" ht="12.75">
      <c r="A125" s="232" t="s">
        <v>434</v>
      </c>
    </row>
  </sheetData>
  <printOptions/>
  <pageMargins left="0.75" right="0.75" top="1" bottom="1" header="0.5" footer="0.5"/>
  <pageSetup fitToHeight="2" fitToWidth="1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leverte høreapparater til RTV</dc:subject>
  <dc:creator>Oddbjørn Arntsen</dc:creator>
  <cp:keywords/>
  <dc:description/>
  <cp:lastModifiedBy>oddbjørn</cp:lastModifiedBy>
  <cp:lastPrinted>2006-01-29T19:36:31Z</cp:lastPrinted>
  <dcterms:created xsi:type="dcterms:W3CDTF">2001-01-03T21:29:05Z</dcterms:created>
  <dcterms:modified xsi:type="dcterms:W3CDTF">2006-01-29T21:31:09Z</dcterms:modified>
  <cp:category/>
  <cp:version/>
  <cp:contentType/>
  <cp:contentStatus/>
</cp:coreProperties>
</file>